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E:\Andrea Rodriguez\Desktop\SynologyDrive\Andrea Rodriguez\PAAC\PTEP 2025\"/>
    </mc:Choice>
  </mc:AlternateContent>
  <bookViews>
    <workbookView xWindow="0" yWindow="0" windowWidth="24000" windowHeight="10320" tabRatio="882" firstSheet="1" activeTab="1"/>
  </bookViews>
  <sheets>
    <sheet name="Intructivo" sheetId="20" state="hidden" r:id="rId1"/>
    <sheet name="Mapa final" sheetId="1" r:id="rId2"/>
    <sheet name="Definición RC" sheetId="23" state="hidden" r:id="rId3"/>
    <sheet name="Mapa de Calor RC" sheetId="21" state="hidden" r:id="rId4"/>
    <sheet name="Mapa de Calor Res. RC" sheetId="22" state="hidden" r:id="rId5"/>
    <sheet name="Tabla probabilidad" sheetId="12" state="hidden" r:id="rId6"/>
    <sheet name="Tabla Impacto" sheetId="13" state="hidden" r:id="rId7"/>
    <sheet name="Tabla Valoración controles" sheetId="15" state="hidden" r:id="rId8"/>
    <sheet name="Opciones Tratamiento" sheetId="16" state="hidden" r:id="rId9"/>
    <sheet name="Hoja1" sheetId="11" state="hidden" r:id="rId10"/>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E70" i="1"/>
  <c r="E16" i="1"/>
  <c r="E73" i="1"/>
  <c r="AB29" i="13"/>
  <c r="AC29" i="13"/>
  <c r="Q70" i="1" s="1"/>
  <c r="R70" i="1" s="1"/>
  <c r="AD29" i="13"/>
  <c r="AF29" i="13"/>
  <c r="V67" i="1"/>
  <c r="AA29" i="13"/>
  <c r="Q67" i="1" s="1"/>
  <c r="R67" i="1" s="1"/>
  <c r="E67" i="1"/>
  <c r="Y67" i="1"/>
  <c r="Y68" i="1"/>
  <c r="Y69" i="1"/>
  <c r="Y70" i="1"/>
  <c r="Y71" i="1"/>
  <c r="Y72" i="1"/>
  <c r="V64" i="1"/>
  <c r="V65" i="1"/>
  <c r="V66" i="1"/>
  <c r="V68" i="1"/>
  <c r="V69" i="1"/>
  <c r="V70" i="1"/>
  <c r="V71" i="1"/>
  <c r="V72" i="1"/>
  <c r="V60" i="1"/>
  <c r="J67" i="1"/>
  <c r="L67" i="1"/>
  <c r="N67" i="1" s="1"/>
  <c r="O67" i="1" s="1"/>
  <c r="M67" i="1"/>
  <c r="P67" i="1"/>
  <c r="P68" i="1"/>
  <c r="P69" i="1"/>
  <c r="A70" i="1"/>
  <c r="A67" i="1"/>
  <c r="A73" i="1"/>
  <c r="J70" i="1"/>
  <c r="L70" i="1"/>
  <c r="N70" i="1" s="1"/>
  <c r="O70" i="1" s="1"/>
  <c r="M70" i="1"/>
  <c r="P70" i="1"/>
  <c r="P71" i="1"/>
  <c r="P72" i="1"/>
  <c r="AC72" i="1" l="1"/>
  <c r="AD72" i="1" s="1"/>
  <c r="AG70" i="1"/>
  <c r="AF70" i="1" s="1"/>
  <c r="AC70" i="1"/>
  <c r="AD70" i="1" s="1"/>
  <c r="AG67" i="1"/>
  <c r="AF67" i="1" s="1"/>
  <c r="AC67" i="1"/>
  <c r="AD67" i="1" s="1"/>
  <c r="AG72" i="1"/>
  <c r="AF72" i="1" s="1"/>
  <c r="S67" i="1"/>
  <c r="S70" i="1"/>
  <c r="AE78" i="1"/>
  <c r="A61" i="1"/>
  <c r="A58" i="1"/>
  <c r="A52" i="1"/>
  <c r="Y78" i="1"/>
  <c r="V78" i="1"/>
  <c r="P78" i="1"/>
  <c r="Y77" i="1"/>
  <c r="V77" i="1"/>
  <c r="P77" i="1"/>
  <c r="Y76" i="1"/>
  <c r="V76" i="1"/>
  <c r="P76" i="1"/>
  <c r="Y75" i="1"/>
  <c r="V75" i="1"/>
  <c r="P75" i="1"/>
  <c r="Y74" i="1"/>
  <c r="V74" i="1"/>
  <c r="P74" i="1"/>
  <c r="Y73" i="1"/>
  <c r="V73" i="1"/>
  <c r="P73" i="1"/>
  <c r="M73" i="1"/>
  <c r="L73" i="1"/>
  <c r="N73" i="1" s="1"/>
  <c r="J73" i="1"/>
  <c r="AE29" i="13"/>
  <c r="Q73" i="1" s="1"/>
  <c r="R73" i="1" s="1"/>
  <c r="E58" i="1"/>
  <c r="Y58" i="1"/>
  <c r="Y59" i="1"/>
  <c r="Y60" i="1"/>
  <c r="V56" i="1"/>
  <c r="V57" i="1"/>
  <c r="AC57" i="1" s="1"/>
  <c r="AD57" i="1" s="1"/>
  <c r="V58" i="1"/>
  <c r="V59" i="1"/>
  <c r="Y53" i="1"/>
  <c r="M58" i="1"/>
  <c r="L58" i="1"/>
  <c r="N58" i="1" s="1"/>
  <c r="O58" i="1" s="1"/>
  <c r="J58" i="1"/>
  <c r="X29" i="13"/>
  <c r="V29" i="13"/>
  <c r="W29" i="13"/>
  <c r="Q58" i="1" s="1"/>
  <c r="E61" i="1"/>
  <c r="E52" i="1"/>
  <c r="E46" i="1"/>
  <c r="E40" i="1"/>
  <c r="V19" i="1"/>
  <c r="AH70" i="1" l="1"/>
  <c r="AG71" i="1"/>
  <c r="AF71" i="1" s="1"/>
  <c r="AH67" i="1"/>
  <c r="AE70" i="1"/>
  <c r="AC71" i="1" s="1"/>
  <c r="AD71" i="1" s="1"/>
  <c r="AH72" i="1"/>
  <c r="AG68" i="1"/>
  <c r="AC58" i="1"/>
  <c r="AD58" i="1" s="1"/>
  <c r="AE67" i="1"/>
  <c r="AC68" i="1" s="1"/>
  <c r="AE68" i="1" s="1"/>
  <c r="AC69" i="1" s="1"/>
  <c r="AG78" i="1"/>
  <c r="AF78" i="1" s="1"/>
  <c r="AG76" i="1"/>
  <c r="AF76" i="1" s="1"/>
  <c r="AG77" i="1"/>
  <c r="AF77" i="1" s="1"/>
  <c r="AC77" i="1"/>
  <c r="AC78" i="1"/>
  <c r="S73" i="1"/>
  <c r="O73" i="1"/>
  <c r="AC74" i="1" s="1"/>
  <c r="AD78" i="1"/>
  <c r="AG57" i="1"/>
  <c r="AF57" i="1" s="1"/>
  <c r="AH57" i="1" s="1"/>
  <c r="AG73" i="1"/>
  <c r="AF73" i="1" s="1"/>
  <c r="AC56" i="1"/>
  <c r="AD56" i="1" s="1"/>
  <c r="AE57" i="1"/>
  <c r="S58" i="1"/>
  <c r="R58" i="1"/>
  <c r="AG58" i="1" s="1"/>
  <c r="AD74" i="1" l="1"/>
  <c r="AE74" i="1"/>
  <c r="AC75" i="1" s="1"/>
  <c r="AE71" i="1"/>
  <c r="AH71" i="1"/>
  <c r="AC73" i="1"/>
  <c r="AG74" i="1"/>
  <c r="AF68" i="1"/>
  <c r="AG69" i="1"/>
  <c r="AF69" i="1" s="1"/>
  <c r="AF58" i="1"/>
  <c r="AH58" i="1" s="1"/>
  <c r="AG59" i="1"/>
  <c r="AG60" i="1" s="1"/>
  <c r="AD68" i="1"/>
  <c r="AH78" i="1"/>
  <c r="AE77" i="1"/>
  <c r="AD77" i="1"/>
  <c r="AH77" i="1" s="1"/>
  <c r="AE76" i="1"/>
  <c r="AD76" i="1"/>
  <c r="AH76" i="1" s="1"/>
  <c r="AE56" i="1"/>
  <c r="AE58" i="1"/>
  <c r="AC59" i="1" s="1"/>
  <c r="AE75" i="1" l="1"/>
  <c r="AD75" i="1"/>
  <c r="AD73" i="1"/>
  <c r="AE73" i="1"/>
  <c r="AF74" i="1"/>
  <c r="AG75" i="1"/>
  <c r="AF75" i="1" s="1"/>
  <c r="AH68" i="1"/>
  <c r="AE59" i="1"/>
  <c r="AF59" i="1"/>
  <c r="AF60" i="1"/>
  <c r="AC60" i="1" l="1"/>
  <c r="AD60" i="1" s="1"/>
  <c r="AH60" i="1" s="1"/>
  <c r="AD59" i="1"/>
  <c r="AH59" i="1" s="1"/>
  <c r="E34" i="1"/>
  <c r="E28" i="1"/>
  <c r="E22" i="1"/>
  <c r="J22" i="1"/>
  <c r="J28" i="1"/>
  <c r="J34" i="1"/>
  <c r="J40" i="1"/>
  <c r="J46" i="1"/>
  <c r="J52" i="1"/>
  <c r="J61" i="1"/>
  <c r="J16" i="1"/>
  <c r="J10" i="1"/>
  <c r="A46" i="1"/>
  <c r="A40" i="1"/>
  <c r="A34" i="1"/>
  <c r="A28" i="1"/>
  <c r="A22" i="1"/>
  <c r="A16" i="1"/>
  <c r="A10" i="1"/>
  <c r="Y29" i="13"/>
  <c r="Q61" i="1" s="1"/>
  <c r="U29" i="13"/>
  <c r="Q52" i="1" s="1"/>
  <c r="S29" i="13"/>
  <c r="Q46" i="1" s="1"/>
  <c r="R46" i="1" s="1"/>
  <c r="Q29" i="13"/>
  <c r="Q40" i="1" s="1"/>
  <c r="R40" i="1" s="1"/>
  <c r="O29" i="13"/>
  <c r="Q34" i="1" s="1"/>
  <c r="R34" i="1" s="1"/>
  <c r="M29" i="13"/>
  <c r="Q28" i="1" s="1"/>
  <c r="R28" i="1" s="1"/>
  <c r="K29" i="13"/>
  <c r="Q22" i="1" s="1"/>
  <c r="R22" i="1" s="1"/>
  <c r="L29" i="13"/>
  <c r="N29" i="13"/>
  <c r="P29" i="13"/>
  <c r="R29" i="13"/>
  <c r="T29" i="13"/>
  <c r="Z29" i="13"/>
  <c r="J29" i="13"/>
  <c r="H29" i="13"/>
  <c r="I29" i="13"/>
  <c r="Q16" i="1" s="1"/>
  <c r="G29" i="13"/>
  <c r="Q10" i="1" s="1"/>
  <c r="M16" i="1"/>
  <c r="M22" i="1"/>
  <c r="M28" i="1"/>
  <c r="M34" i="1"/>
  <c r="M40" i="1"/>
  <c r="M46" i="1"/>
  <c r="M52" i="1"/>
  <c r="M61" i="1"/>
  <c r="M10" i="1"/>
  <c r="L10" i="1"/>
  <c r="N10" i="1" s="1"/>
  <c r="O10" i="1" s="1"/>
  <c r="L16" i="1"/>
  <c r="N16" i="1" s="1"/>
  <c r="O16" i="1" s="1"/>
  <c r="L22" i="1"/>
  <c r="N22" i="1" s="1"/>
  <c r="O22" i="1" s="1"/>
  <c r="L28" i="1"/>
  <c r="N28" i="1" s="1"/>
  <c r="O28" i="1" s="1"/>
  <c r="L34" i="1"/>
  <c r="N34" i="1" s="1"/>
  <c r="O34" i="1" s="1"/>
  <c r="L40" i="1"/>
  <c r="N40" i="1" s="1"/>
  <c r="O40" i="1" s="1"/>
  <c r="L46" i="1"/>
  <c r="N46" i="1" s="1"/>
  <c r="O46" i="1" s="1"/>
  <c r="L52" i="1"/>
  <c r="N52" i="1" s="1"/>
  <c r="O52" i="1" s="1"/>
  <c r="L61" i="1"/>
  <c r="N61" i="1" s="1"/>
  <c r="O61" i="1" s="1"/>
  <c r="Y10" i="1"/>
  <c r="V10" i="1"/>
  <c r="P65" i="1"/>
  <c r="P62" i="1"/>
  <c r="P57" i="1"/>
  <c r="P31" i="1"/>
  <c r="P17" i="1"/>
  <c r="P29" i="1"/>
  <c r="P49" i="1"/>
  <c r="P63" i="1"/>
  <c r="P54" i="1"/>
  <c r="P30" i="1"/>
  <c r="P38" i="1"/>
  <c r="P48" i="1"/>
  <c r="P27" i="1"/>
  <c r="P35" i="1"/>
  <c r="P66" i="1"/>
  <c r="P47" i="1"/>
  <c r="P56" i="1"/>
  <c r="P39" i="1"/>
  <c r="P24" i="1"/>
  <c r="P50" i="1"/>
  <c r="P37" i="1"/>
  <c r="P41" i="1"/>
  <c r="P21" i="1"/>
  <c r="P19" i="1"/>
  <c r="P55" i="1"/>
  <c r="P18" i="1"/>
  <c r="P32" i="1"/>
  <c r="P26" i="1"/>
  <c r="P33" i="1"/>
  <c r="P42" i="1"/>
  <c r="P20" i="1"/>
  <c r="P36" i="1"/>
  <c r="P23" i="1"/>
  <c r="P53" i="1"/>
  <c r="P43" i="1"/>
  <c r="P25" i="1"/>
  <c r="P51" i="1"/>
  <c r="P64" i="1"/>
  <c r="P44" i="1"/>
  <c r="P45" i="1"/>
  <c r="AE60" i="1" l="1"/>
  <c r="AE69" i="1"/>
  <c r="AD69" i="1"/>
  <c r="AH69" i="1" s="1"/>
  <c r="AG10" i="1"/>
  <c r="AF10" i="1" s="1"/>
  <c r="S61" i="1"/>
  <c r="R61" i="1"/>
  <c r="R52" i="1"/>
  <c r="S52" i="1"/>
  <c r="AC10" i="1"/>
  <c r="S34" i="1"/>
  <c r="S46" i="1"/>
  <c r="S40" i="1"/>
  <c r="S28" i="1"/>
  <c r="S22" i="1"/>
  <c r="S16" i="1"/>
  <c r="R16" i="1"/>
  <c r="S10" i="1"/>
  <c r="R10" i="1"/>
  <c r="P15" i="1"/>
  <c r="P14" i="1"/>
  <c r="P11" i="1"/>
  <c r="P12" i="1"/>
  <c r="P13" i="1"/>
  <c r="V52" i="1" l="1"/>
  <c r="V47" i="1"/>
  <c r="V41" i="1"/>
  <c r="AG52" i="1" l="1"/>
  <c r="Y66" i="1"/>
  <c r="Y65" i="1"/>
  <c r="Y64" i="1"/>
  <c r="Y63" i="1"/>
  <c r="V63" i="1"/>
  <c r="Y62" i="1"/>
  <c r="V62" i="1"/>
  <c r="Y61" i="1"/>
  <c r="V61" i="1"/>
  <c r="Y55" i="1"/>
  <c r="V55" i="1"/>
  <c r="Y54" i="1"/>
  <c r="V54" i="1"/>
  <c r="V53" i="1"/>
  <c r="Y52" i="1"/>
  <c r="AC52" i="1" s="1"/>
  <c r="Y51" i="1"/>
  <c r="V51" i="1"/>
  <c r="AC51" i="1" s="1"/>
  <c r="Y50" i="1"/>
  <c r="V50" i="1"/>
  <c r="Y49" i="1"/>
  <c r="V49" i="1"/>
  <c r="Y48" i="1"/>
  <c r="V48" i="1"/>
  <c r="Y47" i="1"/>
  <c r="Y46" i="1"/>
  <c r="V46" i="1"/>
  <c r="Y45" i="1"/>
  <c r="V45" i="1"/>
  <c r="AC45" i="1" s="1"/>
  <c r="Y44" i="1"/>
  <c r="V44" i="1"/>
  <c r="Y43" i="1"/>
  <c r="V43" i="1"/>
  <c r="Y42" i="1"/>
  <c r="V42" i="1"/>
  <c r="Y41" i="1"/>
  <c r="Y40" i="1"/>
  <c r="V40" i="1"/>
  <c r="Y39" i="1"/>
  <c r="V39" i="1"/>
  <c r="AC39" i="1" s="1"/>
  <c r="Y38" i="1"/>
  <c r="V38" i="1"/>
  <c r="Y37" i="1"/>
  <c r="V37" i="1"/>
  <c r="Y36" i="1"/>
  <c r="V36" i="1"/>
  <c r="Y35" i="1"/>
  <c r="V35" i="1"/>
  <c r="Y34" i="1"/>
  <c r="V34" i="1"/>
  <c r="Y33" i="1"/>
  <c r="V33" i="1"/>
  <c r="AC33" i="1" s="1"/>
  <c r="Y32" i="1"/>
  <c r="V32" i="1"/>
  <c r="Y31" i="1"/>
  <c r="V31" i="1"/>
  <c r="Y30" i="1"/>
  <c r="V30" i="1"/>
  <c r="Y29" i="1"/>
  <c r="V29" i="1"/>
  <c r="Y28" i="1"/>
  <c r="V28" i="1"/>
  <c r="Y27" i="1"/>
  <c r="V27" i="1"/>
  <c r="AC27" i="1" s="1"/>
  <c r="Y26" i="1"/>
  <c r="V26" i="1"/>
  <c r="Y25" i="1"/>
  <c r="V25" i="1"/>
  <c r="Y24" i="1"/>
  <c r="V24" i="1"/>
  <c r="Y23" i="1"/>
  <c r="V23" i="1"/>
  <c r="Y22" i="1"/>
  <c r="V22" i="1"/>
  <c r="V15" i="1"/>
  <c r="V14" i="1"/>
  <c r="V13" i="1"/>
  <c r="Y21" i="1"/>
  <c r="V21" i="1"/>
  <c r="Y20" i="1"/>
  <c r="V20" i="1"/>
  <c r="Y19" i="1"/>
  <c r="Y18" i="1"/>
  <c r="V18" i="1"/>
  <c r="Y17" i="1"/>
  <c r="V17" i="1"/>
  <c r="Y16" i="1"/>
  <c r="V16" i="1"/>
  <c r="AC16" i="1" s="1"/>
  <c r="AE16" i="1" s="1"/>
  <c r="AG49" i="1" l="1"/>
  <c r="AC14" i="1"/>
  <c r="AE14" i="1" s="1"/>
  <c r="AC64" i="1"/>
  <c r="AC66" i="1"/>
  <c r="AC15" i="1"/>
  <c r="AE15" i="1" s="1"/>
  <c r="AC65" i="1"/>
  <c r="AH73" i="1"/>
  <c r="AG25" i="1"/>
  <c r="AC22" i="1"/>
  <c r="AG22" i="1"/>
  <c r="AG23" i="1" s="1"/>
  <c r="AG24" i="1" s="1"/>
  <c r="AC26" i="1"/>
  <c r="AG27" i="1"/>
  <c r="AC30" i="1"/>
  <c r="AG31" i="1"/>
  <c r="AG34" i="1"/>
  <c r="AG35" i="1"/>
  <c r="AF35" i="1" s="1"/>
  <c r="AC38" i="1"/>
  <c r="AG39" i="1"/>
  <c r="AG66" i="1"/>
  <c r="AF66" i="1" s="1"/>
  <c r="AG64" i="1"/>
  <c r="AF64" i="1" s="1"/>
  <c r="AG16" i="1"/>
  <c r="AG17" i="1" s="1"/>
  <c r="AG18" i="1" s="1"/>
  <c r="AG19" i="1" s="1"/>
  <c r="AG20" i="1" s="1"/>
  <c r="AG21" i="1" s="1"/>
  <c r="AC35" i="1"/>
  <c r="AG36" i="1"/>
  <c r="AC44" i="1"/>
  <c r="AG45" i="1"/>
  <c r="AG28" i="1"/>
  <c r="AG29" i="1"/>
  <c r="AF29" i="1" s="1"/>
  <c r="AC40" i="1"/>
  <c r="AC31" i="1"/>
  <c r="AG32" i="1"/>
  <c r="AC36" i="1"/>
  <c r="AG37" i="1"/>
  <c r="AC49" i="1"/>
  <c r="AG50" i="1"/>
  <c r="AF50" i="1" s="1"/>
  <c r="AG53" i="1"/>
  <c r="AG55" i="1" s="1"/>
  <c r="AG14" i="1"/>
  <c r="AG15" i="1"/>
  <c r="AC25" i="1"/>
  <c r="AG26" i="1"/>
  <c r="AC29" i="1"/>
  <c r="AG30" i="1"/>
  <c r="AC37" i="1"/>
  <c r="AG38" i="1"/>
  <c r="AC50" i="1"/>
  <c r="AG51" i="1"/>
  <c r="AF51" i="1" s="1"/>
  <c r="AG56" i="1"/>
  <c r="AF56" i="1" s="1"/>
  <c r="AH56" i="1" s="1"/>
  <c r="AG65" i="1"/>
  <c r="AF65" i="1" s="1"/>
  <c r="AC32" i="1"/>
  <c r="AG33" i="1"/>
  <c r="AG46" i="1"/>
  <c r="AG47" i="1" s="1"/>
  <c r="AG48" i="1" s="1"/>
  <c r="AG44" i="1"/>
  <c r="AG40" i="1"/>
  <c r="AG42" i="1" s="1"/>
  <c r="AG43" i="1" s="1"/>
  <c r="AC61" i="1"/>
  <c r="AG61" i="1"/>
  <c r="AF61" i="1" s="1"/>
  <c r="AC28" i="1"/>
  <c r="AC34" i="1"/>
  <c r="AC46" i="1"/>
  <c r="AG62" i="1" l="1"/>
  <c r="AG54" i="1"/>
  <c r="AG41" i="1"/>
  <c r="AF41" i="1" s="1"/>
  <c r="AD61" i="1"/>
  <c r="AH61" i="1" s="1"/>
  <c r="AE61" i="1"/>
  <c r="AD52" i="1"/>
  <c r="AE52" i="1"/>
  <c r="AC53" i="1" s="1"/>
  <c r="AD51" i="1"/>
  <c r="AE51" i="1"/>
  <c r="AD50" i="1"/>
  <c r="AE50" i="1"/>
  <c r="AD46" i="1"/>
  <c r="AE46" i="1"/>
  <c r="AC47" i="1" s="1"/>
  <c r="AD40" i="1"/>
  <c r="AE40" i="1"/>
  <c r="AC41" i="1" s="1"/>
  <c r="AD34" i="1"/>
  <c r="AE34" i="1"/>
  <c r="AD28" i="1"/>
  <c r="AE28" i="1"/>
  <c r="AE29" i="1" s="1"/>
  <c r="AD30" i="1" s="1"/>
  <c r="AD22" i="1"/>
  <c r="AE22" i="1"/>
  <c r="AD16" i="1"/>
  <c r="AC17" i="1"/>
  <c r="AC62" i="1" l="1"/>
  <c r="AE62" i="1" s="1"/>
  <c r="AC63" i="1" s="1"/>
  <c r="AF62" i="1"/>
  <c r="AG63" i="1"/>
  <c r="AF63" i="1" s="1"/>
  <c r="AE53" i="1"/>
  <c r="AC54" i="1" s="1"/>
  <c r="AC23" i="1"/>
  <c r="AD23" i="1" s="1"/>
  <c r="AE41" i="1"/>
  <c r="AD62" i="1"/>
  <c r="AH62" i="1" s="1"/>
  <c r="AD53" i="1"/>
  <c r="AD29" i="1"/>
  <c r="AE30" i="1"/>
  <c r="AH50" i="1"/>
  <c r="AH51" i="1"/>
  <c r="Y11" i="1"/>
  <c r="Y12" i="1"/>
  <c r="Y13" i="1"/>
  <c r="Y14" i="1"/>
  <c r="Y15" i="1"/>
  <c r="AE63" i="1" l="1"/>
  <c r="AD63" i="1"/>
  <c r="AH63" i="1" s="1"/>
  <c r="AE23" i="1"/>
  <c r="AC24" i="1" s="1"/>
  <c r="AE54" i="1"/>
  <c r="AC55" i="1" s="1"/>
  <c r="AD55" i="1" s="1"/>
  <c r="AD54" i="1"/>
  <c r="AC42" i="1"/>
  <c r="AC43" i="1"/>
  <c r="AD24" i="1"/>
  <c r="AD41" i="1"/>
  <c r="AD64" i="1"/>
  <c r="AH64" i="1" s="1"/>
  <c r="AE64" i="1"/>
  <c r="AD47" i="1"/>
  <c r="AE47" i="1"/>
  <c r="AD35" i="1"/>
  <c r="AE35" i="1"/>
  <c r="AD36" i="1" s="1"/>
  <c r="AD32" i="1"/>
  <c r="AD17" i="1"/>
  <c r="AE17" i="1"/>
  <c r="AC18" i="1" s="1"/>
  <c r="AE55" i="1" l="1"/>
  <c r="AC48" i="1"/>
  <c r="AD48" i="1" s="1"/>
  <c r="AE24" i="1"/>
  <c r="AE25" i="1" s="1"/>
  <c r="AE42" i="1"/>
  <c r="AD42" i="1"/>
  <c r="AD18" i="1"/>
  <c r="AE36" i="1"/>
  <c r="AE37" i="1" s="1"/>
  <c r="AD25" i="1"/>
  <c r="AD43" i="1"/>
  <c r="AE43" i="1"/>
  <c r="AD44" i="1" s="1"/>
  <c r="AD37" i="1"/>
  <c r="AD49" i="1"/>
  <c r="AE49" i="1"/>
  <c r="AD31" i="1"/>
  <c r="AE31" i="1"/>
  <c r="AE32" i="1"/>
  <c r="AE18" i="1"/>
  <c r="V12" i="1"/>
  <c r="AC13" i="1" s="1"/>
  <c r="AE13" i="1" s="1"/>
  <c r="AE48" i="1" l="1"/>
  <c r="AG13" i="1"/>
  <c r="AC20" i="1"/>
  <c r="AC19" i="1"/>
  <c r="AD19" i="1" s="1"/>
  <c r="AD66" i="1"/>
  <c r="AH66" i="1" s="1"/>
  <c r="AE66" i="1"/>
  <c r="AD65" i="1"/>
  <c r="AH65" i="1" s="1"/>
  <c r="AE65" i="1"/>
  <c r="AE44" i="1"/>
  <c r="AD45" i="1" s="1"/>
  <c r="AE38" i="1"/>
  <c r="AD38" i="1"/>
  <c r="AD26" i="1"/>
  <c r="AE26" i="1"/>
  <c r="AD27" i="1" s="1"/>
  <c r="AD33" i="1"/>
  <c r="AE33" i="1"/>
  <c r="AD10" i="1"/>
  <c r="AE19" i="1" l="1"/>
  <c r="AE20" i="1"/>
  <c r="AC21" i="1" s="1"/>
  <c r="AD21" i="1" s="1"/>
  <c r="AD39" i="1"/>
  <c r="AE39" i="1"/>
  <c r="AE45" i="1"/>
  <c r="AE27" i="1"/>
  <c r="AD20" i="1"/>
  <c r="V11" i="1"/>
  <c r="AG12" i="1" l="1"/>
  <c r="AG11" i="1"/>
  <c r="AF11" i="1" s="1"/>
  <c r="AE21" i="1"/>
  <c r="AE10" i="1"/>
  <c r="AC11" i="1" s="1"/>
  <c r="AE11" i="1" s="1"/>
  <c r="AC12" i="1" s="1"/>
  <c r="AE12" i="1" s="1"/>
  <c r="AD11" i="1" l="1"/>
  <c r="AH11" i="1" s="1"/>
  <c r="AD12" i="1" l="1"/>
  <c r="AD14" i="1" l="1"/>
  <c r="AD13" i="1"/>
  <c r="AD15" i="1" l="1"/>
  <c r="AF28" i="1" l="1"/>
  <c r="AF40" i="1"/>
  <c r="AF34" i="1"/>
  <c r="AF52" i="1" l="1"/>
  <c r="AF53" i="1"/>
  <c r="AF22" i="1"/>
  <c r="AH22" i="1" s="1"/>
  <c r="AF23" i="1"/>
  <c r="AF46" i="1"/>
  <c r="AH46" i="1" s="1"/>
  <c r="AF47" i="1"/>
  <c r="AF16" i="1"/>
  <c r="AH16" i="1" s="1"/>
  <c r="AF17" i="1"/>
  <c r="AH34" i="1"/>
  <c r="AH40" i="1"/>
  <c r="AH52" i="1"/>
  <c r="AH28" i="1"/>
  <c r="AF12" i="1"/>
  <c r="AH12" i="1" s="1"/>
  <c r="AF36" i="1"/>
  <c r="AF42" i="1"/>
  <c r="AF43" i="1"/>
  <c r="AF49" i="1"/>
  <c r="AF30" i="1"/>
  <c r="AF54" i="1" l="1"/>
  <c r="AF48" i="1"/>
  <c r="AH48" i="1" s="1"/>
  <c r="AF24" i="1"/>
  <c r="AF18" i="1"/>
  <c r="AH17" i="1"/>
  <c r="AH41" i="1"/>
  <c r="AH42" i="1"/>
  <c r="AF31" i="1"/>
  <c r="AF55" i="1"/>
  <c r="AH47" i="1"/>
  <c r="AH35" i="1"/>
  <c r="AF25" i="1"/>
  <c r="AH29" i="1"/>
  <c r="AH53" i="1"/>
  <c r="AH49" i="1"/>
  <c r="AF45" i="1"/>
  <c r="AF44" i="1"/>
  <c r="AF37" i="1"/>
  <c r="AF13" i="1"/>
  <c r="AH13" i="1" s="1"/>
  <c r="AF14" i="1"/>
  <c r="AH14" i="1" s="1"/>
  <c r="AH23" i="1"/>
  <c r="AF19" i="1" l="1"/>
  <c r="AF15" i="1"/>
  <c r="AH15" i="1" s="1"/>
  <c r="AH36" i="1"/>
  <c r="AH18" i="1"/>
  <c r="AF26" i="1"/>
  <c r="AF27" i="1"/>
  <c r="AH54" i="1"/>
  <c r="AH24" i="1"/>
  <c r="AH44" i="1"/>
  <c r="AH45" i="1"/>
  <c r="AF32" i="1"/>
  <c r="AF33" i="1"/>
  <c r="AF38" i="1"/>
  <c r="AH43" i="1"/>
  <c r="AH30" i="1"/>
  <c r="AF20" i="1" l="1"/>
  <c r="AF39" i="1"/>
  <c r="AH33" i="1"/>
  <c r="AH19" i="1"/>
  <c r="AH25" i="1"/>
  <c r="AH37" i="1"/>
  <c r="AH32" i="1"/>
  <c r="AH26" i="1"/>
  <c r="AH31" i="1"/>
  <c r="AF21" i="1"/>
  <c r="AH27" i="1"/>
  <c r="AH55" i="1"/>
  <c r="AH20" i="1" l="1"/>
  <c r="AH39" i="1"/>
  <c r="AH21" i="1"/>
  <c r="AH38" i="1"/>
  <c r="P40" i="1" l="1"/>
  <c r="P10" i="1"/>
  <c r="P28" i="1"/>
  <c r="P22" i="1"/>
  <c r="P52" i="1"/>
  <c r="P46" i="1"/>
  <c r="P34" i="1"/>
  <c r="P16" i="1"/>
  <c r="P61" i="1"/>
  <c r="AH10" i="1" l="1"/>
  <c r="AH75" i="1" l="1"/>
  <c r="AH74" i="1"/>
</calcChain>
</file>

<file path=xl/comments1.xml><?xml version="1.0" encoding="utf-8"?>
<comments xmlns="http://schemas.openxmlformats.org/spreadsheetml/2006/main">
  <authors>
    <author>Francisco Pizarro</author>
    <author>USUARIO</author>
  </authors>
  <commentList>
    <comment ref="D5" authorId="0" shapeId="0">
      <text>
        <r>
          <rPr>
            <b/>
            <sz val="9"/>
            <color rgb="FF000000"/>
            <rFont val="Tahoma"/>
            <family val="2"/>
          </rPr>
          <t xml:space="preserve">Describa el evento de riesgo de corrupción
</t>
        </r>
      </text>
    </comment>
    <comment ref="E5" authorId="1" shapeId="0">
      <text>
        <r>
          <rPr>
            <b/>
            <sz val="9"/>
            <color rgb="FF000000"/>
            <rFont val="Tahoma"/>
            <family val="2"/>
          </rPr>
          <t xml:space="preserve">Descripción de la acción u omisión en la que se basa la conducta de posible riesgo de corrupción.
</t>
        </r>
        <r>
          <rPr>
            <b/>
            <sz val="9"/>
            <color rgb="FF000000"/>
            <rFont val="Tahoma"/>
            <family val="2"/>
          </rPr>
          <t xml:space="preserve">
</t>
        </r>
        <r>
          <rPr>
            <b/>
            <sz val="9"/>
            <color rgb="FF000000"/>
            <rFont val="Tahoma"/>
            <family val="2"/>
          </rPr>
          <t>Ejemplo: Reportar información falsa u omitir información relevante en el proceso</t>
        </r>
      </text>
    </comment>
    <comment ref="F5" authorId="0" shapeId="0">
      <text>
        <r>
          <rPr>
            <b/>
            <sz val="9"/>
            <color rgb="FF000000"/>
            <rFont val="Tahoma"/>
            <family val="2"/>
          </rPr>
          <t xml:space="preserve">Describir cómo el sujeto activo, es decir, el funcionario o contratista, usa su posición o poder en la realización de la conducta riesgosa.
</t>
        </r>
        <r>
          <rPr>
            <b/>
            <sz val="9"/>
            <color rgb="FF000000"/>
            <rFont val="Tahoma"/>
            <family val="2"/>
          </rPr>
          <t xml:space="preserve">
</t>
        </r>
        <r>
          <rPr>
            <b/>
            <sz val="9"/>
            <color rgb="FF000000"/>
            <rFont val="Tahoma"/>
            <family val="2"/>
          </rPr>
          <t>Ejemplo: Aprovechamiento de la posición respecto a la emisión de un informe o del cargo que ostenta en el área.</t>
        </r>
      </text>
    </comment>
    <comment ref="G5" authorId="0" shapeId="0">
      <text>
        <r>
          <rPr>
            <b/>
            <sz val="9"/>
            <color rgb="FF000000"/>
            <rFont val="Tahoma"/>
            <family val="2"/>
          </rPr>
          <t xml:space="preserve">Describir las acciones o la acción que se aleja del deber público a cumplir.
</t>
        </r>
        <r>
          <rPr>
            <b/>
            <sz val="9"/>
            <color rgb="FF000000"/>
            <rFont val="Tahoma"/>
            <family val="2"/>
          </rPr>
          <t xml:space="preserve">
</t>
        </r>
        <r>
          <rPr>
            <b/>
            <sz val="9"/>
            <color rgb="FF000000"/>
            <rFont val="Tahoma"/>
            <family val="2"/>
          </rPr>
          <t>Ejemplo: Cobro y recibimiento de dadivas por servicios o tramites administativos gratuitos ; Modificación de información sin autorización o sin cumplimiento de protocolos faltando a la ética.</t>
        </r>
      </text>
    </comment>
    <comment ref="H5" authorId="1" shapeId="0">
      <text>
        <r>
          <rPr>
            <b/>
            <sz val="9"/>
            <color rgb="FF000000"/>
            <rFont val="Tahoma"/>
            <family val="2"/>
          </rPr>
          <t xml:space="preserve">Describir el beneficio general que recibiría un tercero, particular, interno o externo.
</t>
        </r>
        <r>
          <rPr>
            <b/>
            <sz val="9"/>
            <color rgb="FF000000"/>
            <rFont val="Tahoma"/>
            <family val="2"/>
          </rPr>
          <t xml:space="preserve">
</t>
        </r>
        <r>
          <rPr>
            <b/>
            <sz val="9"/>
            <color rgb="FF000000"/>
            <rFont val="Tahoma"/>
            <family val="2"/>
          </rPr>
          <t>Ejemplo: Obtener una licencia habiendo pagado una dádiva.</t>
        </r>
      </text>
    </comment>
  </commentList>
</comments>
</file>

<file path=xl/sharedStrings.xml><?xml version="1.0" encoding="utf-8"?>
<sst xmlns="http://schemas.openxmlformats.org/spreadsheetml/2006/main" count="783" uniqueCount="410">
  <si>
    <t xml:space="preserve">Referencia </t>
  </si>
  <si>
    <t>Descripción del Riesgo</t>
  </si>
  <si>
    <t>Impacto</t>
  </si>
  <si>
    <t>Causa Inmediata</t>
  </si>
  <si>
    <t>Probabilidad</t>
  </si>
  <si>
    <t>%</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</si>
  <si>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</si>
  <si>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</si>
  <si>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</si>
  <si>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</si>
  <si>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</si>
  <si>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</si>
  <si>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</si>
  <si>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</si>
  <si>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</si>
  <si>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</si>
  <si>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</si>
  <si>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</si>
  <si>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</si>
  <si>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</si>
  <si>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</si>
  <si>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</si>
  <si>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</si>
  <si>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</si>
  <si>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</si>
  <si>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</si>
  <si>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</si>
  <si>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</si>
  <si>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</si>
  <si>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</si>
  <si>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</si>
  <si>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</si>
  <si>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</si>
  <si>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</si>
  <si>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</si>
  <si>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</si>
  <si>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</si>
  <si>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</si>
  <si>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</si>
  <si>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</si>
  <si>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</si>
  <si>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</si>
  <si>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</si>
  <si>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Probabilidad Residual Final</t>
  </si>
  <si>
    <t>Impacto Residual Final</t>
  </si>
  <si>
    <t>Zona de Riesgo Inherente</t>
  </si>
  <si>
    <t>Zona de Riesgo Final</t>
  </si>
  <si>
    <t>Clasificación del Riesgo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</si>
  <si>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</si>
  <si>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</si>
  <si>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</si>
  <si>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</si>
  <si>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</si>
  <si>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</si>
  <si>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</si>
  <si>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</si>
  <si>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</si>
  <si>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</si>
  <si>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</si>
  <si>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</si>
  <si>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</si>
  <si>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</si>
  <si>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</si>
  <si>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</si>
  <si>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</si>
  <si>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</si>
  <si>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</si>
  <si>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Plan de accion (solo para la opción reducir)</t>
  </si>
  <si>
    <t>Observación de criterio</t>
  </si>
  <si>
    <t>Catastrófico
100%</t>
  </si>
  <si>
    <t>Mayor
80%</t>
  </si>
  <si>
    <t>Moderado
60%</t>
  </si>
  <si>
    <t>Muy Baja
20%</t>
  </si>
  <si>
    <t>Baja
40%</t>
  </si>
  <si>
    <t>Alta
80%</t>
  </si>
  <si>
    <t>Muy Alta
100%</t>
  </si>
  <si>
    <t>Media
60%</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</si>
  <si>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</si>
  <si>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</si>
  <si>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</si>
  <si>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</si>
  <si>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</si>
  <si>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</si>
  <si>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</si>
  <si>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</si>
  <si>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</si>
  <si>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</si>
  <si>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</si>
  <si>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</si>
  <si>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</si>
  <si>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</si>
  <si>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</si>
  <si>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</si>
  <si>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</si>
  <si>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</si>
  <si>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</si>
  <si>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</si>
  <si>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</si>
  <si>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</si>
  <si>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</si>
  <si>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</si>
  <si>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</si>
  <si>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</si>
  <si>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</si>
  <si>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</si>
  <si>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</si>
  <si>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</si>
  <si>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</si>
  <si>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</si>
  <si>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</si>
  <si>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</si>
  <si>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Criterios de Impacto</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</si>
  <si>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</si>
  <si>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</si>
  <si>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</si>
  <si>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</si>
  <si>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</si>
  <si>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</si>
  <si>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</si>
  <si>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</si>
  <si>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</si>
  <si>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</si>
  <si>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</si>
  <si>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</si>
  <si>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</si>
  <si>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</si>
  <si>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</si>
  <si>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</si>
  <si>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</si>
  <si>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</si>
  <si>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</si>
  <si>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</si>
  <si>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</si>
  <si>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</si>
  <si>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</si>
  <si>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</si>
  <si>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</si>
  <si>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</si>
  <si>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</si>
  <si>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</si>
  <si>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</si>
  <si>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</si>
  <si>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</si>
  <si>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</si>
  <si>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</si>
  <si>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</si>
  <si>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No se ha presentado en los últimos 5 años</t>
  </si>
  <si>
    <t>El evento puede ocurrir solo en circunstancias excepcionales (poco comunes o anormales)</t>
  </si>
  <si>
    <t>Rara Vez</t>
  </si>
  <si>
    <t>Al menos 1 vez en los últimos 5 años</t>
  </si>
  <si>
    <t>Improbable</t>
  </si>
  <si>
    <t>Al menos una vez en los últimos 2 años</t>
  </si>
  <si>
    <t>El evento podrá ocurrir en algún momento</t>
  </si>
  <si>
    <t>Posible</t>
  </si>
  <si>
    <t>Al menos una vez al año</t>
  </si>
  <si>
    <t>Es viable que el evento ocurra en la mayoría de circunstancias</t>
  </si>
  <si>
    <t>Probable</t>
  </si>
  <si>
    <t>Más de 1 vez al año</t>
  </si>
  <si>
    <t>Se espera que el evento ocurra en la mayoría de circunstancias</t>
  </si>
  <si>
    <t>Casi Seguro</t>
  </si>
  <si>
    <t>FRECUENCIAS</t>
  </si>
  <si>
    <t>DESCRIPCIÓN</t>
  </si>
  <si>
    <t>DESCRIPTOR</t>
  </si>
  <si>
    <t>NIVEL</t>
  </si>
  <si>
    <t>VALORACIÓN DE PROBABILIDAD</t>
  </si>
  <si>
    <t>Frecuencia de Materialización</t>
  </si>
  <si>
    <t>Nivel de Probabilidad</t>
  </si>
  <si>
    <t>Descripción de Probabilidad</t>
  </si>
  <si>
    <t>MATRIZ GENERAL DE RIESGOS DE CORRUPCIÓN</t>
  </si>
  <si>
    <t>CALIFICACION DEL IMPACTO - RIESGOS DE CORRUPCIÓN</t>
  </si>
  <si>
    <t xml:space="preserve">N.° </t>
  </si>
  <si>
    <t xml:space="preserve">SI EL RIESGO DE CORRUPCIÓN SE MATERIALIZA PODRÍA... </t>
  </si>
  <si>
    <t xml:space="preserve">S Í </t>
  </si>
  <si>
    <t xml:space="preserve">N O </t>
  </si>
  <si>
    <t xml:space="preserve">¿Afectar al grupo de funcionarios del proceso? </t>
  </si>
  <si>
    <t xml:space="preserve">¿Afectar el cumplimiento de metas y objetivos de la dependencia? </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</si>
  <si>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</si>
  <si>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</si>
  <si>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</si>
  <si>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</si>
  <si>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</si>
  <si>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</si>
  <si>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</si>
  <si>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</si>
  <si>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</si>
  <si>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</si>
  <si>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</si>
  <si>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</si>
  <si>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</si>
  <si>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</si>
  <si>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</si>
  <si>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</si>
  <si>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</si>
  <si>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t>
  </si>
  <si>
    <t xml:space="preserve">MODERADO </t>
  </si>
  <si>
    <t xml:space="preserve">Genera medianas consecuencias sobre la entidad </t>
  </si>
  <si>
    <t xml:space="preserve">MAYOR </t>
  </si>
  <si>
    <t xml:space="preserve">Genera altas consecuencias sobre la entidad. </t>
  </si>
  <si>
    <t>CATASTRÓFICO</t>
  </si>
  <si>
    <t xml:space="preserve">Genera consecuencias desastrosas para la entidad </t>
  </si>
  <si>
    <t xml:space="preserve">Responder afirmativamente (SI = 1; NO= 0) de UNA a CINCO preguntas genera un impacto moderado. </t>
  </si>
  <si>
    <t xml:space="preserve">Responder afirmativamente (SI = 1; NO= 0) de SEIS a ONCE preguntas genera un impacto mayor. </t>
  </si>
  <si>
    <t xml:space="preserve">Responder afirmativamente (SI = 1; NO= 0) de DOCE a DIECINUEVE preguntas genera un impacto catastrófico. </t>
  </si>
  <si>
    <t>Riesgos Corrupción Por Proceso</t>
  </si>
  <si>
    <t>RC - 002GA</t>
  </si>
  <si>
    <t xml:space="preserve">PREGUNTAS : </t>
  </si>
  <si>
    <t>RC - 001GF</t>
  </si>
  <si>
    <t>RC - 003GC</t>
  </si>
  <si>
    <t>RC - 004GC</t>
  </si>
  <si>
    <t>RC - 005GC</t>
  </si>
  <si>
    <t>RC - 006GJ</t>
  </si>
  <si>
    <t>RC - 007GTI</t>
  </si>
  <si>
    <t>RC - 008GPE</t>
  </si>
  <si>
    <t>Criterio de impacto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</si>
  <si>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trazabilidad de los riesgos. Esta información la debe administrar la Oficina Asesora de Planeación o Gerencia de Riesgos.</t>
    </r>
  </si>
  <si>
    <t>Menor (No Aplica en RC)
40%</t>
  </si>
  <si>
    <t>Leve (No Aplica en RC)
20%</t>
  </si>
  <si>
    <t>Matriz de Calor Residual</t>
  </si>
  <si>
    <t>Casi Segura
100%</t>
  </si>
  <si>
    <t>Control de Cambios: (Versión)</t>
  </si>
  <si>
    <t>DEFINICIÓN DEL RIESGOS DE CORRUPCIÓN</t>
  </si>
  <si>
    <t>RIESGO #</t>
  </si>
  <si>
    <t>PROCESO</t>
  </si>
  <si>
    <t>RIESGO</t>
  </si>
  <si>
    <t>ACCIÓN Y OMISIÓN</t>
  </si>
  <si>
    <t>USO DEL PODER</t>
  </si>
  <si>
    <t>BENEFICIO PARTICULAR</t>
  </si>
  <si>
    <t>Gestión Financiera</t>
  </si>
  <si>
    <t>Gestión Administrativa</t>
  </si>
  <si>
    <t>Gestión Contractual</t>
  </si>
  <si>
    <t>Gestión Jurídica</t>
  </si>
  <si>
    <t>Gestión de Tecnologías de la Información</t>
  </si>
  <si>
    <t>Gestión de Planeación Estratégica</t>
  </si>
  <si>
    <t>Gestión de Talento Humano</t>
  </si>
  <si>
    <t>Criterios para clasificación del Riesgo de Corrupción</t>
  </si>
  <si>
    <t>Acción y/u Omisión</t>
  </si>
  <si>
    <t>Uso del Poder</t>
  </si>
  <si>
    <t>Beneficio Particular</t>
  </si>
  <si>
    <t>SI</t>
  </si>
  <si>
    <t>NO</t>
  </si>
  <si>
    <t>DESVIO DE LA GESTIÓN DE LO PÚBLICO</t>
  </si>
  <si>
    <t>Desvío de la Gestión de lo Público</t>
  </si>
  <si>
    <t>Utilice la lista de despligue que se encuentra parametrizada, le aparecerán las opciones: i) SI ; ii) NO a cuatro criterios previamente definidos por los líderes de los procesos en la Hoja "Definición RC". La clasificación del Riesgo de Corrupción se calculará de manera automática una vez se cumplan los criterios logícos establecidos.</t>
  </si>
  <si>
    <t>Defina el # de veces que el riesgo se ha materializado en periodos de tiempo previamente definidos en la Hoja "Tabla de Probabilidad"; una vez elegido el criterio mediante la metodología de criterio experto y en apoyo a las evidencias obtenidas por los lideres de los procesos (en principio), se clasificará el nivel de probabilidad de manera cualitativa, cuantitativa y porcentual.</t>
  </si>
  <si>
    <t>Utilice la lista de despligue que se encuentra parametrizada, le aparecerán las opciones de la tabla de Impacto en la Hoja 7 del presente documento. La matriz automáticamente hará el cálculo para el nivel de impacto inherente una vez diligencie el Test de Impacto que se encuentra en el riesgo de su proceso, según las siglas del proceso.</t>
  </si>
  <si>
    <r>
      <t xml:space="preserve"> -</t>
    </r>
    <r>
      <rPr>
        <sz val="11"/>
        <rFont val="Arial Narrow"/>
        <family val="2"/>
      </rPr>
      <t xml:space="preserve"> </t>
    </r>
    <r>
      <rPr>
        <b/>
        <sz val="11"/>
        <rFont val="Arial Narrow"/>
        <family val="2"/>
      </rPr>
      <t xml:space="preserve"> Hoja 4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</si>
  <si>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</si>
  <si>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6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</si>
  <si>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</si>
  <si>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8 Tabla de Valoración de Controles: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</si>
  <si>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3 Descripción RC: </t>
    </r>
    <r>
      <rPr>
        <sz val="11"/>
        <rFont val="Arial Narrow"/>
        <family val="2"/>
      </rPr>
      <t xml:space="preserve"> En esta hoja, se presenta una tabla para que se diligencien los criterios de requisitos de riesgo de corrupción. Esta hoja no se diligencia se genera de manera automática.</t>
    </r>
  </si>
  <si>
    <t>El evento puede ocurrir en algún momento</t>
  </si>
  <si>
    <t>Posibilidad de incluir en los pliegos de condiciones, cláusulas o estipulaciones excluyentes o discriminatorias, a cambio de recibir dádivas o beneficios para favorecer a determinado proponente</t>
  </si>
  <si>
    <t>Posibilidad de elaborar documentos del proceso de selección, desconociendo lo señalado en la normativa que regula la contratación pública a cambio de recibir dádivas o beneficios para favorecer a determinado proponente.</t>
  </si>
  <si>
    <t xml:space="preserve">Posibilidad de no exigir al contratista en la supervisión cumplir con el objeto del contrato a cambio de recibir dádivas o beneficios </t>
  </si>
  <si>
    <t xml:space="preserve">Un profesional especializado 19 elabora y verifica jurídicamente los documentos de los procesos de selección objetiva, asegurando el cumplimiento de los principios de la contratación pública. Esta revisión concluye con un informe de valuación preliminar de cumplimiento jurídico, requisito previo para la publicación o adjudicación del proceso.
</t>
  </si>
  <si>
    <t xml:space="preserve">Un profesional universitario de Gestión Contractual elabora y verifica jurídicamente los documentos de los procesos de contratación directa, asegurando el cumplimiento de los principios de la contratación pública. Ello culmina con la documentación del clausulado del contrato para revisión del Jefe de Contratación. </t>
  </si>
  <si>
    <t>El Jefe de Contratación realiza una revisión detallada de las condiciones del proceso de selección objetiva y aprueba el informe jurídico de valuación. Una vez validado, el proceso se publica, se traslada a los oferentes y se monta en el SECOP como parte de la trazabilidad y cumplimiento normativo según el cronograma publicado en el proceso de contratación. En cuanto al proceso de contratación directa, se aprueba el clausulado y se publica en el SECOP para la aceptación y firma del contratista.</t>
  </si>
  <si>
    <t>El profesional especializado es responsable de revisar la los estudios previos elaborados por las áreas solicitantes de la necesidad, para identificar y confirmar la modalidad contractual adecuada, asegurando que el contrato cumpla con el procedimiento jurídico correspondiente. Para ello, aplica el procedimiento interno y el marco normativo vigente, garantizando la legalidad y coherencia del proceso desde su inicio.</t>
  </si>
  <si>
    <t>El supervisor de cada contrato es responsable de verificar que el contratista cumpla con todos los requisitos establecidos en el contrato, asegurando que las entregas, servicios o acciones se ajusten a lo pactado. Solo una vez comprobado este cumplimiento se debe emitir el recibido a satisfacción y evidencias/soportes en físico y publicados en el SECOP, requisito indispensable para proceder al pago según la forma acordada.</t>
  </si>
  <si>
    <t>Posibilidad de recibir bienes devolutivos sin cumplir con especificaciones técnicas de acuerdo a lo estipulado en el contrato  de suministros  con el fin de beneficiar a un tercero</t>
  </si>
  <si>
    <t>La oficina encargada de la necesidad del activo, realiza unos estudios previos que detalle los requerimiento del bien con el objetivo de que la oficina de contratacion proceda con el tipo de contratacion pertinente.</t>
  </si>
  <si>
    <t>El jefe de la oficina juridica elabora los estudios previos de acuerdo con la necesidad y competencias requeridas  para darle cumplimiento a la funcionalidad de la oficina.</t>
  </si>
  <si>
    <t>El jefe de la oficina de contratación, de acuerdo a los estudios previos, realiza la contratación de personal idóneo que cumpla con requisitos de experiencia y estudio profesional.</t>
  </si>
  <si>
    <t>El jefe de la oficina juridica realiza seguimiento a los informes de cumplimiento de actividades contractuales de los abogados que ejercen la defensa judicial de la corporación.</t>
  </si>
  <si>
    <t>El jefe de la oficina de contratación, solicita y verifica los antecedentes disciplinarios de los abogados de la entidad ante la Procuraduría, Comisión Nacional de Disciplina Judicial y el Consejo Superior de Judicatura.</t>
  </si>
  <si>
    <t>RC - 009GPE</t>
  </si>
  <si>
    <t>RC - 010GTH</t>
  </si>
  <si>
    <t>Posibilidad de manipulación o acceso no autorizado a los sistemas de información en beneficio de intereses particulares</t>
  </si>
  <si>
    <t>El coordinador del grupo TICS  implementa el doble factor de autenticacion para fortalecer la autenticacion y limitar el acceso  no autorizado a los correos electronicos.</t>
  </si>
  <si>
    <t>El coordinador del grupo TICS implementa la asignacion de permisos, según el rol en los diferentes sistemas de informacion de la corporacion, garantizando que solo tenga acceso a la informacion y funcionalidades necesarias según su labor.</t>
  </si>
  <si>
    <t>El coordinador del grupo TICS establece los lineamientos de creación y uso de contraseña segura, sugerencia de cambios periodicos (combinacion de caracteres y simbolos) y evitar la reutilizacion de contraseñas.</t>
  </si>
  <si>
    <t>RC - 009PE</t>
  </si>
  <si>
    <t>Posibilidad de habilitar aval de confianza sin el lleno de cumplimiento de criterios de negocios verdes establecido en el Plan Nacioanl de Negocios Verdes por parte del verificador de la Ventanilla de negocios verdes o aliado en territorio, con el fin de recibir dádivas o beneficiar a un tercero.</t>
  </si>
  <si>
    <t>Posibilidad de verificar y/o avalar un negocio como negocio verde que tambien ejecute actividades ilícitas en el predio visitado, con el fin de recibir dádivas o beneficiar a un tercero.</t>
  </si>
  <si>
    <t>El profesional especializado gr 18 valida  las fichas de cumplimiento de criterios de NV, verificados en la Ventanilla de Negocios Verdes de Corpamag</t>
  </si>
  <si>
    <t>El personal de apoyo a la Ventanilla de Negocios Verdes de Corpamag, deben contar como mínimo con 6 meses de experiencia en la temática de negocios verdes o contar con la certificación de competencia del SENA.</t>
  </si>
  <si>
    <t>Los verificadores externos (Aliados en territorio) deben contar con mínimo 6 meses de experiencia certificada sobre la temática de negocio verdes o contar con la certificación de competencia del SENA.</t>
  </si>
  <si>
    <t>El grupo técnico de la ventanilla de Negocios Verdes realiza seguimiento  de implementación periodicamente, de los planes de mejora de los negocios verdes verificados</t>
  </si>
  <si>
    <t>El personal de apoyo a la Ventanilla de Negocios Verdes de Corpamag y verificadores externos, deben contar como mínimo con 6 meses de experiencia en la temática de negocios verdes o contar con la certificación de competencia del SENA.</t>
  </si>
  <si>
    <t>Los aliados con rol de verificador, deben contar con 6 meses de experiencia en la temática de negocios verdes o contar con la certificación de competencia del SENA, adicionalmente la entidad debe manifestar su interes de desarrollar la verificación o acompañamiento.</t>
  </si>
  <si>
    <t>El Director de la Corporación realiza revocación y suspensión del aval de Confianza y/o Sello nacional de Negocios Verdes, en caso de comprobarse actividades ilícitas por parte del  negocio verificado.</t>
  </si>
  <si>
    <t>Adicionar a la Carta de Consentimiento Informado solicitada a los posibles negocio verdes, el componente anticorrupción y LA/FT</t>
  </si>
  <si>
    <t>Genexy Troncoso - Profesional Especializado gr 18</t>
  </si>
  <si>
    <t>Posibilidad de indebida defensa judicial de la Corporación a cambio de recibir dádivas o beneficios para favorecer a un tercero</t>
  </si>
  <si>
    <t>El personal de apoyo de la Ventanilla de Negocios Verdes de Corpamag, deben contar con la certificación de competencia del SENA.</t>
  </si>
  <si>
    <t>Gestión Metrológica y Analítica</t>
  </si>
  <si>
    <t>Recibir y validar bienes sin verificar especificaciones técnicas establecidas.</t>
  </si>
  <si>
    <t>Aprovechamiento del rol para certificar la recepción conforme de bienes.</t>
  </si>
  <si>
    <t>Validar entregas sin cumplir con requisitos contractuales.</t>
  </si>
  <si>
    <t>Favorecimiento del proveedor con pagos por bienes defectuosos.</t>
  </si>
  <si>
    <t>Incluir cláusulas diseñadas para excluir competidores legítimos.</t>
  </si>
  <si>
    <t>Aprovechamiento de su cargo en el área de contratación.</t>
  </si>
  <si>
    <t>Diseñar procesos no competitivos que incumplen el principio de selección objetiva.</t>
  </si>
  <si>
    <t>Obtener un contrato favoreciendo un proponente específico.</t>
  </si>
  <si>
    <t>Emitir términos de referencia o informes sin sustento técnico o legal.</t>
  </si>
  <si>
    <t>Uso del rol como estructurador del proceso contractual.</t>
  </si>
  <si>
    <t>Desconocimiento intencional de la normatividad contractual.</t>
  </si>
  <si>
    <t>Adjudicación dirigida y favorecimiento en la selección.</t>
  </si>
  <si>
    <t>Omitir los informes de supervisión o aprobar avances sin verificación real.</t>
  </si>
  <si>
    <t>Posición como interventor o supervisor del contrato.</t>
  </si>
  <si>
    <t>Permitir el incumplimiento del contrato o su ejecución parcial sin sanción.</t>
  </si>
  <si>
    <t>El contratista recibe pagos sin cumplir con lo pactado.</t>
  </si>
  <si>
    <t>No aportar pruebas relevantes o desistir de actuaciones en los procesos judiciales.</t>
  </si>
  <si>
    <t>Aprovechamiento de su rol como abogado o apoderado judicial.</t>
  </si>
  <si>
    <t>Omisión deliberada de acciones legales para salvaguardar los intereses de la entidad.</t>
  </si>
  <si>
    <t>El tercero obtiene un fallo o resultado judicial favorable.</t>
  </si>
  <si>
    <t>Alterar registros o bases de datos institucionales sin autorización.</t>
  </si>
  <si>
    <t>Acceso privilegiado a sistemas institucionales como administrador o analista.</t>
  </si>
  <si>
    <t>Modificación de información sin autorización o sin cumplir protocolos.</t>
  </si>
  <si>
    <t>Obtención de ventajas indebidas por parte de particulares (por ejemplo, licencias o permisos).</t>
  </si>
  <si>
    <t>Emitir concepto favorable sin verificación documental ni visita técnica.</t>
  </si>
  <si>
    <t>Uso del rol como verificador de la ventanilla de negocios verdes.</t>
  </si>
  <si>
    <t>Expedición de aval que no responde a los lineamientos del programa de negocios verdes.</t>
  </si>
  <si>
    <t>Validación fraudulenta que beneficia económicamente al proponente.</t>
  </si>
  <si>
    <t>Emitir aval a pesar de detectar indicios de actividades ilícitas en el predio.</t>
  </si>
  <si>
    <t>Posición como verificador o funcionario que realiza visita técnica.</t>
  </si>
  <si>
    <t>Aprobación de negocios con antecedentes o conductas contrarias al interés público.</t>
  </si>
  <si>
    <t>Encubrimiento y validación de negocios ilegales.</t>
  </si>
  <si>
    <t>Internamente: desconocimiento del procedimiento de administración de bienes y falta de control por parte del responsable. Externamente: presiones indebidas o amiguismo.</t>
  </si>
  <si>
    <t>Débil aplicación del procedimiento de recepción y verificación técnica de bienes devolutivos y ausencia de seguimiento por parte de los encargados del área.</t>
  </si>
  <si>
    <t>Internamente: interés personal del funcionario responsable de definir condiciones contractuales, abuso del cargo, o presiones jerárquicas. Externamente: amiguismo.</t>
  </si>
  <si>
    <t>Falta de trazabilidad y control en la elaboración de pliegos contractuales, ausencia de revisión técnica y jurídica y debilidad en los mecanismos de rendición de cuentas del proceso contractual.</t>
  </si>
  <si>
    <t>Internamente: interés de supervisores o asesores por favorecer a terceros, presión de superiores jerárquicos. Externamente: relaciones personales indebidas (amiguismo).</t>
  </si>
  <si>
    <t>Falta de validación formal de documentos del proceso de selección y débil cultura ética institucional sobre el cumplimiento de la normatividad contractual.</t>
  </si>
  <si>
    <t>Internamente: omisión deliberada del cumplimiento de funciones de supervisión del contrato. Externamente: posibles acuerdos o intereses con el contratista.</t>
  </si>
  <si>
    <t>Falta de mecanismos eficaces de seguimiento, supervisión y rendición de cuentas dentro del proceso contractual.</t>
  </si>
  <si>
    <t>Internamente: negligencia en el ejercicio de la defensa judicial, inacción ante plazos procesales, o ausencia de controles a abogados contratados.</t>
  </si>
  <si>
    <t>Falta de seguimiento institucional a las actuaciones judiciales, ausencia de mecanismos de control y debilidad en la verificación de antecedentes y perfil de los abogados que representan a la entidad.</t>
  </si>
  <si>
    <t>Internamente: deficiencias en la administración de accesos y control sobre los sistemas de información. Externamente: uso indebido de accesos por terceros.</t>
  </si>
  <si>
    <t>Falta de implementación efectiva del Modelo de Seguridad y Privacidad de la Información (MSPI), ausencia de inventario actualizado de activos críticos y debilidad en los controles de acceso y trazabilidad.</t>
  </si>
  <si>
    <t>Internamente: desconocimiento o negligencia en la aplicación de los criterios establecidos por el Plan Nacional de Negocios Verdes. Externamente: presión territorial.</t>
  </si>
  <si>
    <t>Debilidad en el sistema de evaluación, verificación cruzada y control independiente del otorgamiento de avales de confianza en el programa de negocios verdes.</t>
  </si>
  <si>
    <t>Internamente: ausencia de verificación rigurosa sobre las actividades que se desarrollan en el predio. Externamente: existencia de actividades ilícitas encubiertas.</t>
  </si>
  <si>
    <t>Falta de articulación con autoridades competentes para la validación legal y ambiental de las actividades del predio, así como ausencia de controles en el proceso de evaluación de negocios verdes.</t>
  </si>
  <si>
    <t>Posibilidad de que el servidor público solicite, reciba o acepte beneficios económicos, favores o dádivas, o que omita declarar conflictos de interés, para influir o direccionar decisiones administrativas en favor de terceros.</t>
  </si>
  <si>
    <t xml:space="preserve">Internamente: débil supervisión institucional y baja apropiación de principios éticos por parte del servidor. Externamente: presión o incentivo de terceros para favorecer decisiones administrativas.
</t>
  </si>
  <si>
    <t>Débil cultura de integridad institucional y presión externa de actores con interés en decisiones administrativas.</t>
  </si>
  <si>
    <t>RC - 011GA</t>
  </si>
  <si>
    <t>RC - 012GA</t>
  </si>
  <si>
    <t>RC - 013GMA</t>
  </si>
  <si>
    <t>Gestión Ambiental</t>
  </si>
  <si>
    <t>La oficina de control interno hace revision y auditorias de las entradas y salidas del inventario de la corporacion.</t>
  </si>
  <si>
    <t>El supervisor del contrato hace devolucion del activo cuando no cumpla con las especifcaciones solicitadas.</t>
  </si>
  <si>
    <t>El profesional universitario grado 5 verifica que dicho bien este asociado con un contrato y que se encuentre acorde a las funciones del mismo.</t>
  </si>
  <si>
    <t>El profesional universitario grado 5 solo recibe facturas avaladas previamente por el supervisor del contrato.</t>
  </si>
  <si>
    <t>El supervisor del contrato revisa, verifica y da constancia de que el bien o el servicio cumple con las especificaciones acordadas..</t>
  </si>
  <si>
    <t>Posibilidad de emitir conceptos técnicos o actos administrativos sin el cumplimiento o aplicación de las normas ambientales, criterios técnicos y/o procedimientos internos vigentes, para favorecer los intereses de un tercero a cambio de recibir dádivas o beneficios propios.</t>
  </si>
  <si>
    <t>Internamente: débil supervisión institucional y tolerancia frente al incumplimiento de criterios técnicos y normativos.
Externamente: presión o incentivo de terceros para obtener conceptos o actos administrativos favorables sin sustento legal.</t>
  </si>
  <si>
    <t>Débil cultura de integridad institucional y presión externa de actores con interés en decisiones ambientales.</t>
  </si>
  <si>
    <t>Internamente: débil supervisión sobre la calidad técnica y objetividad de las visitas y actuaciones del personal responsable.
Externamente: presión o incentivos de terceros para alterar la veracidad de los informes o decisiones técnicas.</t>
  </si>
  <si>
    <t xml:space="preserve">Débil cultura de integridad institucional y presión externa de actores con interés en decisiones sancionatorias o de trámite de denuncias ambientales.
</t>
  </si>
  <si>
    <t>Solicitar, aceptar o recibir beneficios indebidos o no declarar conflictos de interés en la toma de decisiones.</t>
  </si>
  <si>
    <t>Uso del cargo para direccionar decisiones administrativas a favor de terceros.</t>
  </si>
  <si>
    <t>Toma de decisiones sesgadas o direccionadas sin respetar principios de transparencia y legalidad.</t>
  </si>
  <si>
    <t>Obtención de beneficios personales o económicos mediante influencias indebidas.</t>
  </si>
  <si>
    <t>Emitir conceptos o actos administrativos sin aplicar la normativa, criterios técnicos o procedimientos vigentes.</t>
  </si>
  <si>
    <t>Uso del cargo para emitir decisiones sin sustento técnico y legal.</t>
  </si>
  <si>
    <t>Emisión de actos administrativos que incumplen normas y procedimientos institucionales.</t>
  </si>
  <si>
    <t>Beneficio económico o personal derivado de la emisión irregular de conceptos o actos administrativos.</t>
  </si>
  <si>
    <t>Uso del cargo para favorecer o perjudicar indebidamente en procesos sancionatorios o de denuncias.</t>
  </si>
  <si>
    <t>Desviación en la gestión sancionatoria o en la tramitación de denuncias ambientales sin sustento objetivo.</t>
  </si>
  <si>
    <t>Obtención de beneficios personales o ventajas indebidas mediante decisiones parciales en procesos ambientales.</t>
  </si>
  <si>
    <t>No levantar evidencias rigurosas o no aplicar criterios técnicos objetivos en visitas de verificación para tomar decisiones en derecho.</t>
  </si>
  <si>
    <t>El líder de Talento Humano organiza e implementa sesiones de inducción obligatoria en integridad, conflicto de intereses y anticorrupción para servidores públicos con funciones equivalentes a planta, durante el primer semestre de su vinculación (Semestre I: Ene-Jun; Semestre II: Jul-Dic).</t>
  </si>
  <si>
    <t>El Coordinador del Grupo Jurídico de Gestión Ambiental revisa y valida que los los actos administrativos estén sustentados en conceptos técnicos, evidencias y cumplan con los criterios normativos y procedimientos internos establecidos.</t>
  </si>
  <si>
    <t>El Coordinador del Grupo de Trabajo de Gestión Ambiental verifica y valida que cada concepto técnico esté sustentado en evidencias levantadas durante visitas de campo, registradas mediante acta, registro fotográfico y demás documentos o requisitos exigidos por el procedimiento interno.</t>
  </si>
  <si>
    <t>El Subdirector de Gestión Ambiental programará una sesión interna de actualización normativa - en coordinación con la Oficina de planeación - en materia anticorrupción y lavado de activos de manera anual, dirigidas a los funcionarios responsables de la recepción, trámite y evaluación de trámites ambientales.</t>
  </si>
  <si>
    <t>Posibilidad de emitir decisiones en procesos sancionatorios o en la gestión de denuncias ambientales sin el levantamiento riguroso de evidencias ni la aplicación objetiva de criterios técnicos durante las visitas de verificación, con el fin de favorecer indebidamente a un tercero o perjudicar a un presunto infractor, a cambio de recibir beneficios personales o dádivas.</t>
  </si>
  <si>
    <t xml:space="preserve">Establecer un cronograma semestral de capacitaciones dirigidas a los servidores públicos de nuevo ingreso, así como a los funcionarios antiguos en procesos de reinducción, garantizando una formación continua, sistemática y medible, mediante el uso de herramientas virtuales institucionales.
</t>
  </si>
  <si>
    <t>Talento Humano</t>
  </si>
  <si>
    <t>El líder de Talento Humano o el supervisor contractual verifica en la primera cuenta de cobro que el contratista haya firmado la declaración de lectura y aceptación de las políticas institucionales de integridad, conflicto de intereses, conducta ética y administración de riesgos, o presente el certificado de capacitación correspondiente.</t>
  </si>
  <si>
    <t>El profesional del Grupo de Talento Humano consolida y actualiza semestralmente el registro de servidores públicos que han completado las capacitaciones en ética pública y han diligenciado la declaración de conflicto de intereses, como insumo para auditorías internas y seguimiento institucional.</t>
  </si>
  <si>
    <t>Talento Humano y Supervidor de Contrato</t>
  </si>
  <si>
    <t>Buscar y realizar una discusión de alto nivel relacionado con el hallazgo según el cual la función de talento humano totalmente desagregada en todas las oficinas y procesos.</t>
  </si>
  <si>
    <t>Actualizar el modelo y sus procedimientos asociados, así como estandarizar y optimizar los formatos utilizados, con el fin de garantizar el cumplimiento normativo, la eficacia operativa y la articulación con el sistema de gestión institucional.</t>
  </si>
  <si>
    <t>Omisión de información relevante para el análisis técnico, con el fin de sesgar la decisión sobre el otorgamiento de licencias o permisos ambientales</t>
  </si>
  <si>
    <t>Aprovechamiento indebido de la labor técnica por parte de funcionarios evaluadores</t>
  </si>
  <si>
    <t xml:space="preserve">Modificación de información sin autorización o sin cumplimiento de protocolos faltando a la ética </t>
  </si>
  <si>
    <t>Otorgamiento de la solicitud sin el cumplimiento de los requisitos legales</t>
  </si>
  <si>
    <t>Los funcionarios evaluadores de la Oficina de Laboratorio ambiental actuan con base en el procedimiento establecido para el seguimiento y control a las licencias y permisos ambientales del recurso natural aire (PR.ESC.004), garantizando el cumplimiento de los requisitos normativos.</t>
  </si>
  <si>
    <t>Para la contratación de los funcionarios evaluadores, se requerirá el certificado emitido por el respectivo consejo profesional, en el cual conste que el profesional no presenta antecedentes disciplinarios ético-profesionales.</t>
  </si>
  <si>
    <t>Los contratistas que participan en los dos procesos de la Oficina de Laboratorio Ambiental suscriben el Código de Ética como parte del compromiso con el ejercicio responsable y ético de sus funciones.</t>
  </si>
  <si>
    <t xml:space="preserve">Actualizar el procedimiento 'Seguimiento y Control a las Licencias y Permisos Ambientales – Recurso Natural Aire (PR.ESC.004)', se establecerá la creación de un Código de Ética dirigido a los funcionarios y/o contratistas que desarrollan actividades en el marco del proceso de Evaluación, Seguimiento y Control, con el fin de definir principios, valores y directrices que orienten su conducta profesional. Asimismo, se deberá documentar en los estudios previos el requisito de presentar el certificado de antecedentes disciplinarios ético-profesionales, expedido por el respectivo consejo profesional que regula el ejercicio de cada uno de los funcionarios o contratistas involucrados. </t>
  </si>
  <si>
    <t xml:space="preserve">Jefe de la oficina de Laboratorio Ambiental </t>
  </si>
  <si>
    <t>Internamente: desconocimiento de los requisitos técnicos y legales aplicables. Externamente: posibles presiones de terceros o conflictos de interés.</t>
  </si>
  <si>
    <t xml:space="preserve">Falta de implementación efectiva de controles técnicos y legales en la emisión de conceptos, y debilidades en la cultura de integridad institucional.
</t>
  </si>
  <si>
    <t>Posibilidad de omisión de información y emisión de conceptos técnicos sin el cumplimiento de requisitos técnicos y legales, en beneficio de intereses particulares, a cambio de dádivas o beneficios.</t>
  </si>
  <si>
    <t>El subdirector del proceso revisa y aprueba con su firma los autos de inicio o de apertura y los autos mediante los cuales se decretan pruebas, validando que se hayan aplicado criterios técnicos objetivos y completos durante la ejecución de cada fase del proceso administrativo con base entre otras, con los procedimientos internos de la Entidad y la Ley.</t>
  </si>
  <si>
    <t>El profesional jurídico verifica y revisa los conceptos técnicos que sirven de insumo para la valoración de evidencias, y solicita y advierte, en caso de ser necesario, los complementos o aclaraciones de los conceptos técnicos según las especificaciones de cada denuncias (acta técnica, fotografías, georreferenciación), asegurando la trazabilidad del proceso. La asesora del despacho o coordinadora del grupo sancionatorio dará su visto bueno para que el sudirector cumpla con el control 2 de este riesgo.</t>
  </si>
  <si>
    <t>Realizar pagos sin los soportes requeridos</t>
  </si>
  <si>
    <t>Aprovechar el uso del rol Para autorizar pagos</t>
  </si>
  <si>
    <t>Realizar validaciones o vistos buenos sin el lleno de los cumplimientos legales</t>
  </si>
  <si>
    <t>favorecimiento de proveedor o contratista con el pago sin el cumplimiento de los requisitos</t>
  </si>
  <si>
    <t xml:space="preserve">El profesional universitario grado 5 revisa el cumplimiento de los requisitos establecidos para el pago de las cuentas de cobro y facturas, conforme a la normatividad y procedimientos institucionales vigentes.     </t>
  </si>
  <si>
    <t>Los profesionales especializados, grado 18, con funciones presupuestales y contables, respectivamente, verifican los soportes y emiten su visto bueno en lo relacionado con los aspectos contables y presupuestales, como requisito para la aprobación del ordenador del gasto</t>
  </si>
  <si>
    <t>El profesional especializado grado 13 con funciones de tesoreria Valida el lleno de los requisitos legales y procedimentales para poder proceder con el pago.</t>
  </si>
  <si>
    <t>El profesional especializado grado 13 realiza actualizacion del procedimiento de tesoreria deacuerdo a las actividades vigentes</t>
  </si>
  <si>
    <t>Tesorero</t>
  </si>
  <si>
    <t>Posibilidad de Realizar  pagos en contratos de suministro y/o prestación de servicios sin el cumplimiento de los requisitos legales y procedimentales, con el propósito de obtener beneficios indebidos, dádivas o favorecer a terceros.</t>
  </si>
  <si>
    <t>Internamente: desconocimiento de los requisitos legales y procedimentales para la aprobación y pago de contratos, así como debilidades en los controles previos por parte del área responsable.
Externamente: presiones indebidas de contratistas o interés en favorecer a terceros.</t>
  </si>
  <si>
    <t>Deficiencia en la aplicación y seguimiento del procedimiento de validación de requisitos contractuales y ausencia de mecanismos de control efectivo para verificar el cumplimiento normativo antes de la autorización de pagos.</t>
  </si>
  <si>
    <t>Continuar con el cumplimiento de los controles establecidos</t>
  </si>
  <si>
    <t>Jefe de Contratación</t>
  </si>
  <si>
    <t>Seguimiento diario a las actuaciones judiciales donde la corporación actúa en calidad de demandado o  demandante mediante el reporte generado en el Diario Judicial.</t>
  </si>
  <si>
    <t>El jefe de la oficina juridica</t>
  </si>
  <si>
    <t>Coordinador del grupo TICS</t>
  </si>
  <si>
    <t>Actualizacion de politicas de seguridad de la informacion y  los procedimientos de TICS
Formalizar los controles</t>
  </si>
  <si>
    <t>Coordinador del Grupo Gestión Administrativa</t>
  </si>
  <si>
    <t>Mapa Riesgos de 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</si>
</sst>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3"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1"/>
      <color theme="1"/>
      <name val="Calibri"/>
      <family val="2"/>
      <scheme val="minor"/>
    </font>
    <font>
      <sz val="11"/>
      <name val="Calibri"/>
      <family val="2"/>
      <scheme val="minor"/>
    </font>
    <font>
      <b/>
      <sz val="18"/>
      <color theme="1"/>
      <name val="Arial Narrow"/>
      <family val="2"/>
    </font>
    <font>
      <b/>
      <sz val="22"/>
      <color theme="1"/>
      <name val="Arial Narrow"/>
      <family val="2"/>
    </font>
    <font>
      <b/>
      <sz val="14"/>
      <color theme="1"/>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b/>
      <sz val="12"/>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2"/>
      <color theme="0"/>
      <name val="Calibri"/>
      <family val="2"/>
      <scheme val="minor"/>
    </font>
    <font>
      <b/>
      <sz val="12"/>
      <color theme="1"/>
      <name val="Calibri"/>
      <family val="2"/>
      <scheme val="minor"/>
    </font>
    <font>
      <sz val="12"/>
      <color rgb="FF000000"/>
      <name val="Arial"/>
      <family val="2"/>
    </font>
    <font>
      <b/>
      <sz val="14"/>
      <color rgb="FF000000"/>
      <name val="Arial"/>
      <family val="2"/>
    </font>
    <font>
      <sz val="14"/>
      <color rgb="FF000000"/>
      <name val="Arial"/>
      <family val="2"/>
    </font>
    <font>
      <sz val="10"/>
      <color rgb="FF000000"/>
      <name val="Arial"/>
      <family val="2"/>
    </font>
    <font>
      <b/>
      <sz val="10"/>
      <color rgb="FF000000"/>
      <name val="Arial"/>
      <family val="2"/>
    </font>
    <font>
      <b/>
      <sz val="12"/>
      <color rgb="FF000000"/>
      <name val="Arial"/>
      <family val="2"/>
    </font>
    <font>
      <b/>
      <sz val="12"/>
      <color rgb="FFFFFFFF"/>
      <name val="Arial"/>
      <family val="2"/>
    </font>
    <font>
      <b/>
      <i/>
      <u/>
      <sz val="12"/>
      <color rgb="FFFFFFFF"/>
      <name val="Arial"/>
      <family val="2"/>
    </font>
    <font>
      <b/>
      <sz val="12"/>
      <color rgb="FF9C5700"/>
      <name val="Arial"/>
      <family val="2"/>
    </font>
    <font>
      <b/>
      <sz val="12"/>
      <color rgb="FFED7D31"/>
      <name val="Arial"/>
      <family val="2"/>
    </font>
    <font>
      <b/>
      <sz val="12"/>
      <color rgb="FFC00000"/>
      <name val="Arial"/>
      <family val="2"/>
    </font>
    <font>
      <sz val="14"/>
      <color theme="1"/>
      <name val="Calibri"/>
      <family val="2"/>
      <scheme val="minor"/>
    </font>
    <font>
      <sz val="16"/>
      <color rgb="FF000000"/>
      <name val="Arial"/>
      <family val="2"/>
    </font>
    <font>
      <b/>
      <sz val="18"/>
      <color rgb="FF000000"/>
      <name val="Arial"/>
      <family val="2"/>
    </font>
    <font>
      <b/>
      <sz val="18"/>
      <color rgb="FFFFFFFF"/>
      <name val="Arial"/>
      <family val="2"/>
    </font>
    <font>
      <sz val="18"/>
      <color rgb="FF030303"/>
      <name val="Arial"/>
      <family val="2"/>
    </font>
    <font>
      <sz val="18"/>
      <color theme="1"/>
      <name val="Arial"/>
      <family val="2"/>
    </font>
    <font>
      <sz val="12"/>
      <color theme="1"/>
      <name val="Arial"/>
      <family val="2"/>
    </font>
    <font>
      <sz val="10"/>
      <color theme="1"/>
      <name val="Arial"/>
      <family val="2"/>
    </font>
    <font>
      <b/>
      <sz val="10"/>
      <color theme="1"/>
      <name val="Arial"/>
      <family val="2"/>
    </font>
    <font>
      <b/>
      <sz val="10"/>
      <color theme="1"/>
      <name val="Arial Narrow"/>
      <family val="2"/>
    </font>
    <font>
      <b/>
      <sz val="10"/>
      <color rgb="FF000000"/>
      <name val="Calibri"/>
      <family val="2"/>
    </font>
    <font>
      <b/>
      <i/>
      <sz val="12"/>
      <color rgb="FF000000"/>
      <name val="Arial"/>
      <family val="2"/>
    </font>
    <font>
      <b/>
      <sz val="10"/>
      <color theme="0"/>
      <name val="Arial"/>
      <family val="2"/>
    </font>
    <font>
      <b/>
      <sz val="9"/>
      <color rgb="FF000000"/>
      <name val="Tahoma"/>
      <family val="2"/>
    </font>
    <font>
      <i/>
      <sz val="10"/>
      <color theme="1"/>
      <name val="Arial"/>
      <family val="2"/>
    </font>
    <font>
      <i/>
      <sz val="10"/>
      <name val="Arial"/>
      <family val="2"/>
    </font>
    <font>
      <b/>
      <sz val="11"/>
      <color theme="1"/>
      <name val="Calibri"/>
      <family val="2"/>
      <scheme val="minor"/>
    </font>
  </fonts>
  <fills count="2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3" tint="0.749992370372631"/>
        <bgColor indexed="64"/>
      </patternFill>
    </fill>
    <fill>
      <patternFill patternType="solid">
        <fgColor theme="4" tint="-0.499984740745262"/>
        <bgColor indexed="64"/>
      </patternFill>
    </fill>
    <fill>
      <patternFill patternType="solid">
        <fgColor rgb="FF808080"/>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FFC7CE"/>
        <bgColor rgb="FF000000"/>
      </patternFill>
    </fill>
    <fill>
      <patternFill patternType="solid">
        <fgColor theme="0"/>
        <bgColor rgb="FF000000"/>
      </patternFill>
    </fill>
    <fill>
      <patternFill patternType="solid">
        <fgColor theme="0" tint="-0.499984740745262"/>
        <bgColor indexed="64"/>
      </patternFill>
    </fill>
    <fill>
      <patternFill patternType="solid">
        <fgColor theme="3" tint="-0.49998474074526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5" tint="0.79998168889431442"/>
        <bgColor indexed="64"/>
      </patternFill>
    </fill>
  </fills>
  <borders count="100">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style="medium">
        <color theme="0"/>
      </left>
      <right/>
      <top/>
      <bottom/>
      <diagonal/>
    </border>
    <border>
      <left style="medium">
        <color theme="0"/>
      </left>
      <right/>
      <top/>
      <bottom style="medium">
        <color theme="0"/>
      </bottom>
      <diagonal/>
    </border>
    <border>
      <left/>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9" fontId="9" fillId="0" borderId="0" applyFont="0" applyFill="0" applyBorder="0" applyAlignment="0" applyProtection="0"/>
    <xf numFmtId="0" fontId="22" fillId="0" borderId="0"/>
    <xf numFmtId="0" fontId="23" fillId="0" borderId="0"/>
    <xf numFmtId="0" fontId="5" fillId="0" borderId="0"/>
  </cellStyleXfs>
  <cellXfs count="48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0" fillId="3" borderId="0" xfId="0" applyFill="1"/>
    <xf numFmtId="0" fontId="24" fillId="3" borderId="47" xfId="2" applyFont="1" applyFill="1" applyBorder="1"/>
    <xf numFmtId="0" fontId="24" fillId="3" borderId="48" xfId="2" applyFont="1" applyFill="1" applyBorder="1"/>
    <xf numFmtId="0" fontId="24" fillId="3" borderId="49" xfId="2" applyFont="1" applyFill="1" applyBorder="1"/>
    <xf numFmtId="0" fontId="5" fillId="3" borderId="0" xfId="0" applyFont="1" applyFill="1"/>
    <xf numFmtId="0" fontId="15" fillId="3" borderId="0" xfId="0" applyFont="1" applyFill="1"/>
    <xf numFmtId="0" fontId="16" fillId="3" borderId="30" xfId="0" applyFont="1" applyFill="1" applyBorder="1" applyAlignment="1">
      <alignment horizontal="center" vertical="center" wrapText="1" readingOrder="1"/>
    </xf>
    <xf numFmtId="0" fontId="17" fillId="3" borderId="30" xfId="0" applyFont="1" applyFill="1" applyBorder="1" applyAlignment="1">
      <alignment horizontal="justify" vertical="center" wrapText="1" readingOrder="1"/>
    </xf>
    <xf numFmtId="9" fontId="16" fillId="3" borderId="39" xfId="0" applyNumberFormat="1" applyFont="1" applyFill="1" applyBorder="1" applyAlignment="1">
      <alignment horizontal="center" vertical="center" wrapText="1" readingOrder="1"/>
    </xf>
    <xf numFmtId="0" fontId="16" fillId="3" borderId="29" xfId="0" applyFont="1" applyFill="1" applyBorder="1" applyAlignment="1">
      <alignment horizontal="center" vertical="center" wrapText="1" readingOrder="1"/>
    </xf>
    <xf numFmtId="0" fontId="17" fillId="3" borderId="29" xfId="0" applyFont="1" applyFill="1" applyBorder="1" applyAlignment="1">
      <alignment horizontal="justify" vertical="center" wrapText="1" readingOrder="1"/>
    </xf>
    <xf numFmtId="9" fontId="16" fillId="3" borderId="34" xfId="0" applyNumberFormat="1" applyFont="1" applyFill="1" applyBorder="1" applyAlignment="1">
      <alignment horizontal="center" vertical="center" wrapText="1" readingOrder="1"/>
    </xf>
    <xf numFmtId="0" fontId="17" fillId="3" borderId="34" xfId="0" applyFont="1" applyFill="1" applyBorder="1" applyAlignment="1">
      <alignment horizontal="center" vertical="center" wrapText="1" readingOrder="1"/>
    </xf>
    <xf numFmtId="0" fontId="16" fillId="3" borderId="36" xfId="0" applyFont="1" applyFill="1" applyBorder="1" applyAlignment="1">
      <alignment horizontal="center" vertical="center" wrapText="1" readingOrder="1"/>
    </xf>
    <xf numFmtId="0" fontId="17" fillId="3" borderId="36" xfId="0" applyFont="1" applyFill="1" applyBorder="1" applyAlignment="1">
      <alignment horizontal="justify" vertical="center" wrapText="1" readingOrder="1"/>
    </xf>
    <xf numFmtId="0" fontId="17" fillId="3" borderId="37" xfId="0" applyFont="1" applyFill="1" applyBorder="1" applyAlignment="1">
      <alignment horizontal="center" vertical="center" wrapText="1" readingOrder="1"/>
    </xf>
    <xf numFmtId="0" fontId="21" fillId="3" borderId="0" xfId="0" applyFont="1" applyFill="1"/>
    <xf numFmtId="0" fontId="16" fillId="13" borderId="41" xfId="0" applyFont="1" applyFill="1" applyBorder="1" applyAlignment="1">
      <alignment horizontal="center" vertical="center" wrapText="1" readingOrder="1"/>
    </xf>
    <xf numFmtId="0" fontId="16" fillId="13" borderId="42" xfId="0" applyFont="1" applyFill="1" applyBorder="1" applyAlignment="1">
      <alignment horizontal="center" vertical="center" wrapText="1" readingOrder="1"/>
    </xf>
    <xf numFmtId="0" fontId="10" fillId="3" borderId="0" xfId="0" applyFont="1" applyFill="1"/>
    <xf numFmtId="0" fontId="4" fillId="3" borderId="0" xfId="0" applyFont="1" applyFill="1" applyAlignment="1">
      <alignment horizontal="left" vertical="center"/>
    </xf>
    <xf numFmtId="0" fontId="24" fillId="3" borderId="13" xfId="2" applyFont="1" applyFill="1" applyBorder="1"/>
    <xf numFmtId="0" fontId="29" fillId="3" borderId="0" xfId="0" applyFont="1" applyFill="1" applyAlignment="1">
      <alignment horizontal="left" vertical="center" wrapText="1"/>
    </xf>
    <xf numFmtId="0" fontId="30" fillId="3" borderId="0" xfId="0" applyFont="1" applyFill="1" applyAlignment="1">
      <alignment horizontal="left" vertical="top" wrapText="1"/>
    </xf>
    <xf numFmtId="0" fontId="24" fillId="3" borderId="0" xfId="2" applyFont="1" applyFill="1"/>
    <xf numFmtId="0" fontId="24" fillId="3" borderId="14" xfId="2" applyFont="1" applyFill="1" applyBorder="1"/>
    <xf numFmtId="0" fontId="24" fillId="3" borderId="15" xfId="2" applyFont="1" applyFill="1" applyBorder="1"/>
    <xf numFmtId="0" fontId="24" fillId="3" borderId="17" xfId="2" applyFont="1" applyFill="1" applyBorder="1"/>
    <xf numFmtId="0" fontId="24" fillId="3" borderId="16" xfId="2" applyFont="1" applyFill="1" applyBorder="1"/>
    <xf numFmtId="0" fontId="28" fillId="3" borderId="0" xfId="2" applyFont="1" applyFill="1" applyAlignment="1">
      <alignment horizontal="left" vertical="center" wrapText="1"/>
    </xf>
    <xf numFmtId="0" fontId="24" fillId="3" borderId="0" xfId="2" applyFont="1" applyFill="1" applyAlignment="1">
      <alignment horizontal="left" vertical="center" wrapText="1"/>
    </xf>
    <xf numFmtId="0" fontId="24" fillId="3" borderId="0" xfId="2" quotePrefix="1" applyFont="1" applyFill="1" applyAlignment="1">
      <alignment horizontal="left" vertical="center" wrapText="1"/>
    </xf>
    <xf numFmtId="0" fontId="26" fillId="3" borderId="13" xfId="2" quotePrefix="1" applyFont="1" applyFill="1" applyBorder="1" applyAlignment="1">
      <alignment horizontal="left" vertical="top" wrapText="1"/>
    </xf>
    <xf numFmtId="0" fontId="27" fillId="3" borderId="0" xfId="2" quotePrefix="1" applyFont="1" applyFill="1" applyAlignment="1">
      <alignment horizontal="left" vertical="top" wrapText="1"/>
    </xf>
    <xf numFmtId="0" fontId="27" fillId="3" borderId="14" xfId="2" quotePrefix="1" applyFont="1" applyFill="1" applyBorder="1" applyAlignment="1">
      <alignment horizontal="left" vertical="top"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7" xfId="0" applyBorder="1" applyAlignment="1">
      <alignment horizontal="center" vertical="center"/>
    </xf>
    <xf numFmtId="0" fontId="0" fillId="0" borderId="14"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34" fillId="14" borderId="43" xfId="0" applyFont="1" applyFill="1" applyBorder="1" applyAlignment="1">
      <alignment horizontal="center" wrapText="1"/>
    </xf>
    <xf numFmtId="0" fontId="34" fillId="14" borderId="32" xfId="0" applyFont="1" applyFill="1" applyBorder="1" applyAlignment="1">
      <alignment horizontal="center"/>
    </xf>
    <xf numFmtId="0" fontId="34" fillId="14" borderId="31" xfId="0" applyFont="1" applyFill="1" applyBorder="1" applyAlignment="1">
      <alignment horizontal="center"/>
    </xf>
    <xf numFmtId="0" fontId="4" fillId="2" borderId="3" xfId="0" applyFont="1" applyFill="1" applyBorder="1" applyAlignment="1">
      <alignment horizontal="center" vertical="center" wrapText="1"/>
    </xf>
    <xf numFmtId="0" fontId="40" fillId="0" borderId="78" xfId="0" applyFont="1" applyBorder="1" applyAlignment="1">
      <alignment horizontal="center" vertical="center" wrapText="1"/>
    </xf>
    <xf numFmtId="0" fontId="41" fillId="16" borderId="77" xfId="0" applyFont="1" applyFill="1" applyBorder="1" applyAlignment="1">
      <alignment horizontal="center" vertical="center"/>
    </xf>
    <xf numFmtId="0" fontId="40" fillId="0" borderId="38" xfId="0" applyFont="1" applyBorder="1" applyAlignment="1">
      <alignment horizontal="center" vertical="center" wrapText="1"/>
    </xf>
    <xf numFmtId="0" fontId="40" fillId="0" borderId="81" xfId="0" applyFont="1" applyBorder="1" applyAlignment="1">
      <alignment horizontal="center" vertical="center" wrapText="1"/>
    </xf>
    <xf numFmtId="0" fontId="43" fillId="18" borderId="44" xfId="0" applyFont="1" applyFill="1" applyBorder="1" applyAlignment="1">
      <alignment horizontal="center" vertical="center" wrapText="1"/>
    </xf>
    <xf numFmtId="0" fontId="44" fillId="19" borderId="71" xfId="0" applyFont="1" applyFill="1" applyBorder="1" applyAlignment="1">
      <alignment horizontal="center" vertical="center" wrapText="1"/>
    </xf>
    <xf numFmtId="0" fontId="45" fillId="20" borderId="73" xfId="0" applyFont="1" applyFill="1" applyBorder="1" applyAlignment="1">
      <alignment horizontal="center" vertical="center" wrapText="1"/>
    </xf>
    <xf numFmtId="0" fontId="50" fillId="0" borderId="0" xfId="0" applyFont="1"/>
    <xf numFmtId="0" fontId="51" fillId="3" borderId="0" xfId="0" applyFont="1" applyFill="1"/>
    <xf numFmtId="0" fontId="51" fillId="0" borderId="0" xfId="0" applyFont="1"/>
    <xf numFmtId="0" fontId="38" fillId="0" borderId="78" xfId="0" applyFont="1" applyBorder="1" applyAlignment="1">
      <alignment horizontal="center" vertical="center" wrapText="1"/>
    </xf>
    <xf numFmtId="0" fontId="38" fillId="0" borderId="45" xfId="0" applyFont="1" applyBorder="1" applyAlignment="1">
      <alignment horizontal="center" vertical="center"/>
    </xf>
    <xf numFmtId="0" fontId="39" fillId="0" borderId="38" xfId="0" applyFont="1" applyBorder="1" applyAlignment="1">
      <alignment horizontal="center" vertical="center" wrapText="1"/>
    </xf>
    <xf numFmtId="0" fontId="38" fillId="0" borderId="65" xfId="0" applyFont="1" applyBorder="1" applyAlignment="1">
      <alignment horizontal="center" vertical="center"/>
    </xf>
    <xf numFmtId="0" fontId="38" fillId="0" borderId="38" xfId="0" applyFont="1" applyBorder="1" applyAlignment="1">
      <alignment horizontal="center" vertical="center" wrapText="1"/>
    </xf>
    <xf numFmtId="0" fontId="38" fillId="0" borderId="86" xfId="0" applyFont="1" applyBorder="1" applyAlignment="1">
      <alignment horizontal="center" vertical="center" wrapText="1"/>
    </xf>
    <xf numFmtId="0" fontId="38" fillId="0" borderId="0" xfId="0" applyFont="1" applyAlignment="1">
      <alignment horizontal="center" vertical="center"/>
    </xf>
    <xf numFmtId="0" fontId="39" fillId="0" borderId="83" xfId="0" applyFont="1" applyBorder="1" applyAlignment="1">
      <alignment horizontal="center" vertical="center"/>
    </xf>
    <xf numFmtId="0" fontId="41" fillId="16" borderId="13" xfId="0" applyFont="1" applyFill="1" applyBorder="1" applyAlignment="1">
      <alignment horizontal="center" vertical="center"/>
    </xf>
    <xf numFmtId="0" fontId="35" fillId="3" borderId="13" xfId="0" applyFont="1" applyFill="1" applyBorder="1"/>
    <xf numFmtId="0" fontId="35" fillId="3" borderId="15" xfId="0" applyFont="1" applyFill="1" applyBorder="1"/>
    <xf numFmtId="0" fontId="35" fillId="3" borderId="0" xfId="0" applyFont="1" applyFill="1" applyAlignment="1">
      <alignment horizontal="center" vertical="center"/>
    </xf>
    <xf numFmtId="0" fontId="36" fillId="21" borderId="0" xfId="0" applyFont="1" applyFill="1" applyAlignment="1">
      <alignment horizontal="center" vertical="center"/>
    </xf>
    <xf numFmtId="0" fontId="37" fillId="3" borderId="0" xfId="0" applyFont="1" applyFill="1"/>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justify" vertical="center"/>
      <protection locked="0"/>
    </xf>
    <xf numFmtId="0" fontId="53" fillId="3" borderId="0" xfId="0" applyFont="1" applyFill="1"/>
    <xf numFmtId="0" fontId="54" fillId="3" borderId="83" xfId="0" applyFont="1" applyFill="1" applyBorder="1"/>
    <xf numFmtId="0" fontId="54" fillId="3" borderId="43" xfId="0" applyFont="1" applyFill="1" applyBorder="1"/>
    <xf numFmtId="0" fontId="53" fillId="0" borderId="0" xfId="0" applyFont="1"/>
    <xf numFmtId="0" fontId="2" fillId="3" borderId="0" xfId="0" applyFont="1" applyFill="1"/>
    <xf numFmtId="0" fontId="56" fillId="9" borderId="11" xfId="0" applyFont="1" applyFill="1" applyBorder="1" applyAlignment="1" applyProtection="1">
      <alignment horizontal="center" vertical="center" wrapText="1" readingOrder="1"/>
      <protection hidden="1"/>
    </xf>
    <xf numFmtId="0" fontId="56" fillId="9" borderId="12" xfId="0" applyFont="1" applyFill="1" applyBorder="1" applyAlignment="1" applyProtection="1">
      <alignment horizontal="center" vertical="center" wrapText="1" readingOrder="1"/>
      <protection hidden="1"/>
    </xf>
    <xf numFmtId="0" fontId="56" fillId="9" borderId="13" xfId="0" applyFont="1" applyFill="1" applyBorder="1" applyAlignment="1" applyProtection="1">
      <alignment horizontal="center" vertical="center" wrapText="1" readingOrder="1"/>
      <protection hidden="1"/>
    </xf>
    <xf numFmtId="0" fontId="56" fillId="9" borderId="14" xfId="0" applyFont="1" applyFill="1" applyBorder="1" applyAlignment="1" applyProtection="1">
      <alignment horizontal="center" vertical="center" wrapText="1" readingOrder="1"/>
      <protection hidden="1"/>
    </xf>
    <xf numFmtId="0" fontId="56" fillId="9" borderId="15" xfId="0" applyFont="1" applyFill="1" applyBorder="1" applyAlignment="1" applyProtection="1">
      <alignment horizontal="center" vertical="center" wrapText="1" readingOrder="1"/>
      <protection hidden="1"/>
    </xf>
    <xf numFmtId="0" fontId="56" fillId="9" borderId="16" xfId="0" applyFont="1" applyFill="1" applyBorder="1" applyAlignment="1" applyProtection="1">
      <alignment horizontal="center" vertical="center" wrapText="1" readingOrder="1"/>
      <protection hidden="1"/>
    </xf>
    <xf numFmtId="0" fontId="5" fillId="3" borderId="0" xfId="0" applyFont="1" applyFill="1" applyAlignment="1">
      <alignment vertical="center"/>
    </xf>
    <xf numFmtId="0" fontId="5" fillId="0" borderId="0" xfId="0" applyFont="1" applyAlignment="1">
      <alignment vertical="center"/>
    </xf>
    <xf numFmtId="0" fontId="56" fillId="10" borderId="11" xfId="0" applyFont="1" applyFill="1" applyBorder="1" applyAlignment="1" applyProtection="1">
      <alignment horizontal="center" vertical="center" wrapText="1" readingOrder="1"/>
      <protection hidden="1"/>
    </xf>
    <xf numFmtId="0" fontId="56" fillId="10" borderId="12" xfId="0" applyFont="1" applyFill="1" applyBorder="1" applyAlignment="1" applyProtection="1">
      <alignment horizontal="center" vertical="center" wrapText="1" readingOrder="1"/>
      <protection hidden="1"/>
    </xf>
    <xf numFmtId="0" fontId="56" fillId="10" borderId="13" xfId="0" applyFont="1" applyFill="1" applyBorder="1" applyAlignment="1" applyProtection="1">
      <alignment horizontal="center" vertical="center" wrapText="1" readingOrder="1"/>
      <protection hidden="1"/>
    </xf>
    <xf numFmtId="0" fontId="56" fillId="10" borderId="14" xfId="0" applyFont="1" applyFill="1" applyBorder="1" applyAlignment="1" applyProtection="1">
      <alignment horizontal="center" vertical="center" wrapText="1" readingOrder="1"/>
      <protection hidden="1"/>
    </xf>
    <xf numFmtId="0" fontId="56" fillId="10" borderId="15" xfId="0" applyFont="1" applyFill="1" applyBorder="1" applyAlignment="1" applyProtection="1">
      <alignment horizontal="center" vertical="center" wrapText="1" readingOrder="1"/>
      <protection hidden="1"/>
    </xf>
    <xf numFmtId="0" fontId="56" fillId="10" borderId="16" xfId="0" applyFont="1" applyFill="1" applyBorder="1" applyAlignment="1" applyProtection="1">
      <alignment horizontal="center" vertical="center" wrapText="1" readingOrder="1"/>
      <protection hidden="1"/>
    </xf>
    <xf numFmtId="0" fontId="56" fillId="11" borderId="11" xfId="0" applyFont="1" applyFill="1" applyBorder="1" applyAlignment="1" applyProtection="1">
      <alignment horizontal="center" vertical="center" wrapText="1" readingOrder="1"/>
      <protection hidden="1"/>
    </xf>
    <xf numFmtId="0" fontId="56" fillId="11" borderId="12" xfId="0" applyFont="1" applyFill="1" applyBorder="1" applyAlignment="1" applyProtection="1">
      <alignment horizontal="center" vertical="center" wrapText="1" readingOrder="1"/>
      <protection hidden="1"/>
    </xf>
    <xf numFmtId="0" fontId="56" fillId="11" borderId="13" xfId="0" applyFont="1" applyFill="1" applyBorder="1" applyAlignment="1" applyProtection="1">
      <alignment horizontal="center" vertical="center" wrapText="1" readingOrder="1"/>
      <protection hidden="1"/>
    </xf>
    <xf numFmtId="0" fontId="56" fillId="11" borderId="14" xfId="0" applyFont="1" applyFill="1" applyBorder="1" applyAlignment="1" applyProtection="1">
      <alignment horizontal="center" vertical="center" wrapText="1" readingOrder="1"/>
      <protection hidden="1"/>
    </xf>
    <xf numFmtId="0" fontId="56" fillId="11" borderId="15" xfId="0" applyFont="1" applyFill="1" applyBorder="1" applyAlignment="1" applyProtection="1">
      <alignment horizontal="center" vertical="center" wrapText="1" readingOrder="1"/>
      <protection hidden="1"/>
    </xf>
    <xf numFmtId="0" fontId="56" fillId="11" borderId="16" xfId="0" applyFont="1" applyFill="1" applyBorder="1" applyAlignment="1" applyProtection="1">
      <alignment horizontal="center" vertical="center" wrapText="1" readingOrder="1"/>
      <protection hidden="1"/>
    </xf>
    <xf numFmtId="0" fontId="56" fillId="4" borderId="13" xfId="0" applyFont="1" applyFill="1" applyBorder="1" applyAlignment="1" applyProtection="1">
      <alignment horizontal="center" vertical="center" wrapText="1" readingOrder="1"/>
      <protection hidden="1"/>
    </xf>
    <xf numFmtId="0" fontId="56" fillId="4" borderId="14" xfId="0" applyFont="1" applyFill="1" applyBorder="1" applyAlignment="1" applyProtection="1">
      <alignment horizontal="center" vertical="center" wrapText="1" readingOrder="1"/>
      <protection hidden="1"/>
    </xf>
    <xf numFmtId="0" fontId="56" fillId="4" borderId="15" xfId="0" applyFont="1" applyFill="1" applyBorder="1" applyAlignment="1" applyProtection="1">
      <alignment horizontal="center" vertical="center" wrapText="1" readingOrder="1"/>
      <protection hidden="1"/>
    </xf>
    <xf numFmtId="0" fontId="56" fillId="9" borderId="11" xfId="0" applyFont="1" applyFill="1" applyBorder="1" applyAlignment="1" applyProtection="1">
      <alignment vertical="center" wrapText="1" readingOrder="1"/>
      <protection hidden="1"/>
    </xf>
    <xf numFmtId="0" fontId="56" fillId="9" borderId="18" xfId="0" applyFont="1" applyFill="1" applyBorder="1" applyAlignment="1" applyProtection="1">
      <alignment vertical="center" wrapText="1" readingOrder="1"/>
      <protection hidden="1"/>
    </xf>
    <xf numFmtId="0" fontId="56" fillId="9" borderId="13" xfId="0" applyFont="1" applyFill="1" applyBorder="1" applyAlignment="1" applyProtection="1">
      <alignment vertical="center" wrapText="1" readingOrder="1"/>
      <protection hidden="1"/>
    </xf>
    <xf numFmtId="0" fontId="56" fillId="9" borderId="0" xfId="0" applyFont="1" applyFill="1" applyAlignment="1" applyProtection="1">
      <alignment vertical="center" wrapText="1" readingOrder="1"/>
      <protection hidden="1"/>
    </xf>
    <xf numFmtId="0" fontId="56" fillId="10" borderId="19" xfId="0" applyFont="1" applyFill="1" applyBorder="1" applyAlignment="1">
      <alignment vertical="center" wrapText="1" readingOrder="1"/>
    </xf>
    <xf numFmtId="0" fontId="56" fillId="10" borderId="20" xfId="0" applyFont="1" applyFill="1" applyBorder="1" applyAlignment="1">
      <alignment vertical="center" wrapText="1" readingOrder="1"/>
    </xf>
    <xf numFmtId="0" fontId="56" fillId="10" borderId="21" xfId="0" applyFont="1" applyFill="1" applyBorder="1" applyAlignment="1">
      <alignment vertical="center" wrapText="1" readingOrder="1"/>
    </xf>
    <xf numFmtId="0" fontId="56" fillId="10" borderId="0" xfId="0" applyFont="1" applyFill="1" applyAlignment="1">
      <alignment vertical="center" wrapText="1" readingOrder="1"/>
    </xf>
    <xf numFmtId="0" fontId="56" fillId="10" borderId="22" xfId="0" applyFont="1" applyFill="1" applyBorder="1" applyAlignment="1">
      <alignment vertical="center" wrapText="1" readingOrder="1"/>
    </xf>
    <xf numFmtId="0" fontId="56" fillId="10" borderId="23" xfId="0" applyFont="1" applyFill="1" applyBorder="1" applyAlignment="1">
      <alignment vertical="center" wrapText="1" readingOrder="1"/>
    </xf>
    <xf numFmtId="0" fontId="56" fillId="9" borderId="19" xfId="0" applyFont="1" applyFill="1" applyBorder="1" applyAlignment="1">
      <alignment vertical="center" wrapText="1" readingOrder="1"/>
    </xf>
    <xf numFmtId="0" fontId="56" fillId="9" borderId="20" xfId="0" applyFont="1" applyFill="1" applyBorder="1" applyAlignment="1">
      <alignment vertical="center" wrapText="1" readingOrder="1"/>
    </xf>
    <xf numFmtId="0" fontId="56" fillId="9" borderId="21" xfId="0" applyFont="1" applyFill="1" applyBorder="1" applyAlignment="1">
      <alignment vertical="center" wrapText="1" readingOrder="1"/>
    </xf>
    <xf numFmtId="0" fontId="56" fillId="9" borderId="0" xfId="0" applyFont="1" applyFill="1" applyAlignment="1">
      <alignment vertical="center" wrapText="1" readingOrder="1"/>
    </xf>
    <xf numFmtId="0" fontId="56" fillId="9" borderId="22" xfId="0" applyFont="1" applyFill="1" applyBorder="1" applyAlignment="1">
      <alignment vertical="center" wrapText="1" readingOrder="1"/>
    </xf>
    <xf numFmtId="0" fontId="56" fillId="9" borderId="23" xfId="0" applyFont="1" applyFill="1" applyBorder="1" applyAlignment="1">
      <alignment vertical="center" wrapText="1" readingOrder="1"/>
    </xf>
    <xf numFmtId="0" fontId="56" fillId="11" borderId="19" xfId="0" applyFont="1" applyFill="1" applyBorder="1" applyAlignment="1">
      <alignment vertical="center" wrapText="1" readingOrder="1"/>
    </xf>
    <xf numFmtId="0" fontId="56" fillId="11" borderId="20" xfId="0" applyFont="1" applyFill="1" applyBorder="1" applyAlignment="1">
      <alignment vertical="center" wrapText="1" readingOrder="1"/>
    </xf>
    <xf numFmtId="0" fontId="56" fillId="11" borderId="21" xfId="0" applyFont="1" applyFill="1" applyBorder="1" applyAlignment="1">
      <alignment vertical="center" wrapText="1" readingOrder="1"/>
    </xf>
    <xf numFmtId="0" fontId="56" fillId="11" borderId="0" xfId="0" applyFont="1" applyFill="1" applyAlignment="1">
      <alignment vertical="center" wrapText="1" readingOrder="1"/>
    </xf>
    <xf numFmtId="0" fontId="56" fillId="11" borderId="22" xfId="0" applyFont="1" applyFill="1" applyBorder="1" applyAlignment="1">
      <alignment vertical="center" wrapText="1" readingOrder="1"/>
    </xf>
    <xf numFmtId="0" fontId="56" fillId="11" borderId="23" xfId="0" applyFont="1" applyFill="1" applyBorder="1" applyAlignment="1">
      <alignment vertical="center" wrapText="1" readingOrder="1"/>
    </xf>
    <xf numFmtId="0" fontId="56" fillId="4" borderId="19" xfId="0" applyFont="1" applyFill="1" applyBorder="1" applyAlignment="1">
      <alignment vertical="center" wrapText="1" readingOrder="1"/>
    </xf>
    <xf numFmtId="0" fontId="56" fillId="4" borderId="20" xfId="0" applyFont="1" applyFill="1" applyBorder="1" applyAlignment="1">
      <alignment vertical="center" wrapText="1" readingOrder="1"/>
    </xf>
    <xf numFmtId="0" fontId="56" fillId="4" borderId="21" xfId="0" applyFont="1" applyFill="1" applyBorder="1" applyAlignment="1">
      <alignment vertical="center" wrapText="1" readingOrder="1"/>
    </xf>
    <xf numFmtId="0" fontId="56" fillId="4" borderId="0" xfId="0" applyFont="1" applyFill="1" applyAlignment="1">
      <alignment vertical="center" wrapText="1" readingOrder="1"/>
    </xf>
    <xf numFmtId="0" fontId="56" fillId="4" borderId="22" xfId="0" applyFont="1" applyFill="1" applyBorder="1" applyAlignment="1">
      <alignment vertical="center" wrapText="1" readingOrder="1"/>
    </xf>
    <xf numFmtId="0" fontId="56" fillId="4" borderId="23" xfId="0" applyFont="1" applyFill="1" applyBorder="1" applyAlignment="1">
      <alignment vertical="center" wrapText="1" readingOrder="1"/>
    </xf>
    <xf numFmtId="0" fontId="56" fillId="4" borderId="16" xfId="0" applyFont="1" applyFill="1" applyBorder="1" applyAlignment="1" applyProtection="1">
      <alignment horizontal="center" vertical="center" wrapText="1" readingOrder="1"/>
      <protection hidden="1"/>
    </xf>
    <xf numFmtId="0" fontId="0" fillId="7" borderId="13" xfId="0" applyFill="1" applyBorder="1" applyAlignment="1">
      <alignment horizontal="center" vertical="center"/>
    </xf>
    <xf numFmtId="0" fontId="0" fillId="6" borderId="13" xfId="0" applyFill="1" applyBorder="1" applyAlignment="1">
      <alignment horizontal="center" vertical="center"/>
    </xf>
    <xf numFmtId="0" fontId="0" fillId="11" borderId="13" xfId="0" applyFill="1" applyBorder="1" applyAlignment="1">
      <alignment horizontal="center" vertical="center"/>
    </xf>
    <xf numFmtId="0" fontId="0" fillId="4" borderId="13" xfId="0" applyFill="1" applyBorder="1" applyAlignment="1">
      <alignment horizontal="center" vertical="center"/>
    </xf>
    <xf numFmtId="0" fontId="0" fillId="5" borderId="15" xfId="0" applyFill="1" applyBorder="1" applyAlignment="1">
      <alignment horizontal="center" vertical="center"/>
    </xf>
    <xf numFmtId="9" fontId="1" fillId="3" borderId="0" xfId="1" applyFont="1" applyFill="1"/>
    <xf numFmtId="0" fontId="5" fillId="0" borderId="33" xfId="0" applyFont="1" applyBorder="1" applyAlignment="1">
      <alignment horizontal="center"/>
    </xf>
    <xf numFmtId="0" fontId="5" fillId="0" borderId="87" xfId="0" applyFont="1" applyBorder="1" applyAlignment="1">
      <alignment horizontal="center"/>
    </xf>
    <xf numFmtId="0" fontId="47" fillId="3" borderId="0" xfId="0" applyFont="1" applyFill="1" applyAlignment="1">
      <alignment vertical="center" wrapText="1"/>
    </xf>
    <xf numFmtId="0" fontId="46" fillId="3" borderId="0" xfId="0" applyFont="1" applyFill="1"/>
    <xf numFmtId="0" fontId="43" fillId="18" borderId="45" xfId="0" applyFont="1" applyFill="1" applyBorder="1" applyAlignment="1">
      <alignment horizontal="center" vertical="center" wrapText="1"/>
    </xf>
    <xf numFmtId="0" fontId="44" fillId="19" borderId="72" xfId="0" applyFont="1" applyFill="1" applyBorder="1" applyAlignment="1">
      <alignment horizontal="center" vertical="center" wrapText="1"/>
    </xf>
    <xf numFmtId="0" fontId="45" fillId="20" borderId="74" xfId="0" applyFont="1" applyFill="1" applyBorder="1" applyAlignment="1">
      <alignment horizontal="center" vertical="center" wrapText="1"/>
    </xf>
    <xf numFmtId="0" fontId="39" fillId="17" borderId="31" xfId="0" applyFont="1" applyFill="1" applyBorder="1" applyAlignment="1">
      <alignment horizontal="center" vertical="center"/>
    </xf>
    <xf numFmtId="0" fontId="35" fillId="3" borderId="0" xfId="0" applyFont="1" applyFill="1" applyAlignment="1">
      <alignment vertical="center" wrapText="1"/>
    </xf>
    <xf numFmtId="0" fontId="35" fillId="3" borderId="11" xfId="0" applyFont="1" applyFill="1" applyBorder="1" applyAlignment="1">
      <alignment horizontal="center"/>
    </xf>
    <xf numFmtId="0" fontId="35" fillId="3" borderId="18" xfId="0" applyFont="1" applyFill="1" applyBorder="1" applyAlignment="1">
      <alignment horizontal="center"/>
    </xf>
    <xf numFmtId="0" fontId="35" fillId="3" borderId="12" xfId="0" applyFont="1" applyFill="1" applyBorder="1" applyAlignment="1">
      <alignment horizontal="center"/>
    </xf>
    <xf numFmtId="0" fontId="49" fillId="21" borderId="0" xfId="0" applyFont="1" applyFill="1" applyAlignment="1">
      <alignment vertical="center"/>
    </xf>
    <xf numFmtId="0" fontId="5" fillId="3" borderId="34" xfId="0" applyFont="1" applyFill="1" applyBorder="1" applyAlignment="1">
      <alignment horizontal="center"/>
    </xf>
    <xf numFmtId="0" fontId="5" fillId="3" borderId="33" xfId="0" applyFont="1" applyFill="1" applyBorder="1" applyAlignment="1">
      <alignment horizontal="center"/>
    </xf>
    <xf numFmtId="0" fontId="5" fillId="3" borderId="87" xfId="0" applyFont="1" applyFill="1" applyBorder="1" applyAlignment="1">
      <alignment horizontal="center"/>
    </xf>
    <xf numFmtId="0" fontId="5" fillId="3" borderId="88" xfId="0" applyFont="1" applyFill="1" applyBorder="1" applyAlignment="1">
      <alignment horizontal="center"/>
    </xf>
    <xf numFmtId="0" fontId="53" fillId="0" borderId="0" xfId="0" applyFont="1" applyAlignment="1">
      <alignment horizontal="center" vertical="center"/>
    </xf>
    <xf numFmtId="0" fontId="58" fillId="22" borderId="75" xfId="0" applyFont="1" applyFill="1" applyBorder="1" applyAlignment="1">
      <alignment horizontal="center" vertical="center" wrapText="1"/>
    </xf>
    <xf numFmtId="0" fontId="58" fillId="22" borderId="12" xfId="0" applyFont="1" applyFill="1" applyBorder="1" applyAlignment="1">
      <alignment horizontal="center" vertical="center" wrapText="1"/>
    </xf>
    <xf numFmtId="9" fontId="1" fillId="0" borderId="8" xfId="0" applyNumberFormat="1" applyFont="1" applyBorder="1" applyAlignment="1" applyProtection="1">
      <alignment horizontal="center" vertical="center" wrapText="1"/>
      <protection hidden="1"/>
    </xf>
    <xf numFmtId="0" fontId="1" fillId="0" borderId="4" xfId="0" applyFont="1" applyBorder="1" applyAlignment="1" applyProtection="1">
      <alignment horizontal="center" vertical="center" wrapText="1"/>
      <protection locked="0"/>
    </xf>
    <xf numFmtId="0" fontId="41" fillId="16" borderId="75" xfId="0" applyFont="1" applyFill="1" applyBorder="1" applyAlignment="1">
      <alignment horizontal="center" vertical="center"/>
    </xf>
    <xf numFmtId="0" fontId="41" fillId="16" borderId="11" xfId="0" applyFont="1" applyFill="1" applyBorder="1" applyAlignment="1">
      <alignment horizontal="center" vertical="center"/>
    </xf>
    <xf numFmtId="0" fontId="41" fillId="16" borderId="31" xfId="0" applyFont="1" applyFill="1" applyBorder="1" applyAlignment="1">
      <alignment horizontal="center" vertical="center"/>
    </xf>
    <xf numFmtId="0" fontId="5" fillId="0" borderId="34" xfId="0" applyFont="1" applyBorder="1" applyAlignment="1">
      <alignment horizontal="center"/>
    </xf>
    <xf numFmtId="0" fontId="5" fillId="0" borderId="88" xfId="0" applyFont="1" applyBorder="1" applyAlignment="1">
      <alignment horizontal="center"/>
    </xf>
    <xf numFmtId="0" fontId="6" fillId="0" borderId="0" xfId="0" applyFont="1" applyAlignment="1">
      <alignment vertical="center" wrapText="1"/>
    </xf>
    <xf numFmtId="0" fontId="5" fillId="0" borderId="35" xfId="0" applyFont="1" applyBorder="1" applyAlignment="1">
      <alignment horizontal="center"/>
    </xf>
    <xf numFmtId="0" fontId="54" fillId="3" borderId="16" xfId="0" applyFont="1" applyFill="1" applyBorder="1"/>
    <xf numFmtId="0" fontId="1" fillId="0" borderId="8"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5" fillId="3" borderId="90" xfId="0" applyFont="1" applyFill="1" applyBorder="1" applyAlignment="1">
      <alignment horizontal="center"/>
    </xf>
    <xf numFmtId="0" fontId="5" fillId="0" borderId="37" xfId="0" applyFont="1" applyBorder="1" applyAlignment="1">
      <alignment horizontal="center"/>
    </xf>
    <xf numFmtId="0" fontId="41" fillId="16" borderId="83" xfId="0" applyFont="1" applyFill="1" applyBorder="1" applyAlignment="1">
      <alignment horizontal="center" vertical="center"/>
    </xf>
    <xf numFmtId="14" fontId="1" fillId="0" borderId="4" xfId="0" applyNumberFormat="1" applyFont="1" applyBorder="1" applyAlignment="1" applyProtection="1">
      <alignment horizontal="center" vertical="center"/>
      <protection locked="0"/>
    </xf>
    <xf numFmtId="14" fontId="1" fillId="0" borderId="8" xfId="0" applyNumberFormat="1" applyFont="1" applyBorder="1" applyAlignment="1" applyProtection="1">
      <alignment vertical="center"/>
      <protection locked="0"/>
    </xf>
    <xf numFmtId="14" fontId="1" fillId="0" borderId="5" xfId="0" applyNumberFormat="1" applyFont="1" applyBorder="1" applyAlignment="1" applyProtection="1">
      <alignment vertical="center"/>
      <protection locked="0"/>
    </xf>
    <xf numFmtId="0" fontId="53" fillId="0" borderId="0" xfId="0" applyFont="1" applyAlignment="1">
      <alignment vertical="center"/>
    </xf>
    <xf numFmtId="0" fontId="53" fillId="0" borderId="0" xfId="0" applyFont="1" applyAlignment="1">
      <alignment vertical="center" wrapText="1"/>
    </xf>
    <xf numFmtId="0" fontId="54" fillId="13" borderId="43" xfId="0" applyFont="1" applyFill="1" applyBorder="1" applyAlignment="1">
      <alignment horizontal="center" vertical="center" wrapText="1"/>
    </xf>
    <xf numFmtId="0" fontId="54" fillId="26" borderId="44" xfId="0" applyFont="1" applyFill="1" applyBorder="1" applyAlignment="1">
      <alignment horizontal="center" vertical="center"/>
    </xf>
    <xf numFmtId="0" fontId="54" fillId="26" borderId="71" xfId="0" applyFont="1" applyFill="1" applyBorder="1" applyAlignment="1">
      <alignment horizontal="center" vertical="center"/>
    </xf>
    <xf numFmtId="0" fontId="54" fillId="26" borderId="73" xfId="0" applyFont="1" applyFill="1" applyBorder="1" applyAlignment="1">
      <alignment horizontal="center" vertical="center"/>
    </xf>
    <xf numFmtId="0" fontId="54" fillId="25" borderId="93" xfId="0" applyFont="1" applyFill="1" applyBorder="1" applyAlignment="1">
      <alignment horizontal="center" vertical="center" wrapText="1"/>
    </xf>
    <xf numFmtId="0" fontId="54" fillId="25" borderId="95" xfId="0" applyFont="1" applyFill="1" applyBorder="1" applyAlignment="1">
      <alignment horizontal="center" vertical="center" wrapText="1"/>
    </xf>
    <xf numFmtId="0" fontId="60" fillId="25" borderId="84" xfId="0" applyFont="1" applyFill="1" applyBorder="1" applyAlignment="1">
      <alignment horizontal="center" vertical="center" wrapText="1"/>
    </xf>
    <xf numFmtId="0" fontId="61" fillId="25" borderId="84" xfId="0" applyFont="1" applyFill="1" applyBorder="1" applyAlignment="1">
      <alignment horizontal="center" vertical="center" wrapText="1"/>
    </xf>
    <xf numFmtId="0" fontId="54" fillId="25" borderId="96" xfId="0" applyFont="1" applyFill="1" applyBorder="1" applyAlignment="1">
      <alignment horizontal="center" vertical="center" wrapText="1"/>
    </xf>
    <xf numFmtId="0" fontId="53" fillId="0" borderId="91" xfId="0" applyFont="1" applyBorder="1" applyAlignment="1">
      <alignment horizontal="center" vertical="center" wrapText="1"/>
    </xf>
    <xf numFmtId="0" fontId="53" fillId="0" borderId="89" xfId="0" applyFont="1" applyBorder="1" applyAlignment="1">
      <alignment horizontal="center" vertical="center" wrapText="1"/>
    </xf>
    <xf numFmtId="0" fontId="53" fillId="0" borderId="90" xfId="0" applyFont="1" applyBorder="1" applyAlignment="1">
      <alignment horizontal="center" vertical="center" wrapText="1"/>
    </xf>
    <xf numFmtId="0" fontId="53" fillId="0" borderId="92" xfId="0" applyFont="1" applyBorder="1" applyAlignment="1">
      <alignment horizontal="center" vertical="center" wrapText="1"/>
    </xf>
    <xf numFmtId="0" fontId="53" fillId="0" borderId="29" xfId="0" applyFont="1" applyBorder="1" applyAlignment="1">
      <alignment horizontal="center" vertical="center" wrapText="1"/>
    </xf>
    <xf numFmtId="0" fontId="53" fillId="0" borderId="34" xfId="0" applyFont="1" applyBorder="1" applyAlignment="1">
      <alignment horizontal="center" vertical="center" wrapText="1"/>
    </xf>
    <xf numFmtId="0" fontId="53" fillId="0" borderId="94" xfId="0" applyFont="1" applyBorder="1" applyAlignment="1">
      <alignment horizontal="center" vertical="center" wrapText="1"/>
    </xf>
    <xf numFmtId="0" fontId="53" fillId="0" borderId="36" xfId="0" applyFont="1" applyBorder="1" applyAlignment="1">
      <alignment horizontal="center" vertical="center" wrapText="1"/>
    </xf>
    <xf numFmtId="0" fontId="53" fillId="0" borderId="37" xfId="0" applyFont="1" applyBorder="1" applyAlignment="1">
      <alignment horizontal="center" vertical="center" wrapText="1"/>
    </xf>
    <xf numFmtId="0" fontId="54" fillId="26" borderId="47" xfId="0" applyFont="1" applyFill="1" applyBorder="1" applyAlignment="1">
      <alignment horizontal="center" vertical="center"/>
    </xf>
    <xf numFmtId="0" fontId="54" fillId="25" borderId="97" xfId="0" applyFont="1" applyFill="1" applyBorder="1" applyAlignment="1">
      <alignment horizontal="center" vertical="center" wrapText="1"/>
    </xf>
    <xf numFmtId="0" fontId="53" fillId="0" borderId="98" xfId="0" applyFont="1" applyBorder="1" applyAlignment="1">
      <alignment horizontal="center" vertical="center" wrapText="1"/>
    </xf>
    <xf numFmtId="0" fontId="53" fillId="0" borderId="99" xfId="0" applyFont="1" applyBorder="1" applyAlignment="1">
      <alignment horizontal="center" vertical="center" wrapText="1"/>
    </xf>
    <xf numFmtId="0" fontId="53" fillId="0" borderId="88" xfId="0" applyFont="1" applyBorder="1" applyAlignment="1">
      <alignment horizontal="center" vertical="center" wrapText="1"/>
    </xf>
    <xf numFmtId="0" fontId="5" fillId="3" borderId="79" xfId="0" applyFont="1" applyFill="1" applyBorder="1" applyAlignment="1">
      <alignment horizontal="center"/>
    </xf>
    <xf numFmtId="0" fontId="5" fillId="3" borderId="80" xfId="0" applyFont="1" applyFill="1" applyBorder="1" applyAlignment="1">
      <alignment horizontal="center"/>
    </xf>
    <xf numFmtId="0" fontId="5" fillId="0" borderId="80" xfId="0" applyFont="1" applyBorder="1" applyAlignment="1">
      <alignment horizontal="center"/>
    </xf>
    <xf numFmtId="0" fontId="5" fillId="0" borderId="82" xfId="0" applyFont="1" applyBorder="1" applyAlignment="1">
      <alignment horizontal="center"/>
    </xf>
    <xf numFmtId="0" fontId="53" fillId="0" borderId="78" xfId="0" applyFont="1" applyBorder="1" applyAlignment="1">
      <alignment horizontal="center" vertical="center"/>
    </xf>
    <xf numFmtId="0" fontId="5" fillId="0" borderId="90" xfId="0" applyFont="1" applyBorder="1" applyAlignment="1">
      <alignment horizontal="center" vertical="center"/>
    </xf>
    <xf numFmtId="0" fontId="53"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0" fillId="0" borderId="34" xfId="0"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60" fillId="25" borderId="49" xfId="0" applyFont="1" applyFill="1" applyBorder="1" applyAlignment="1">
      <alignment horizontal="center" vertical="center" wrapText="1"/>
    </xf>
    <xf numFmtId="0" fontId="5" fillId="0" borderId="44" xfId="0" applyFont="1" applyBorder="1" applyAlignment="1">
      <alignment horizontal="center" vertical="center"/>
    </xf>
    <xf numFmtId="0" fontId="5" fillId="0" borderId="46" xfId="0" applyFont="1" applyBorder="1" applyAlignment="1">
      <alignment horizontal="center" vertical="center"/>
    </xf>
    <xf numFmtId="0" fontId="5" fillId="0" borderId="64" xfId="0" applyFont="1" applyBorder="1" applyAlignment="1">
      <alignment horizontal="center" vertical="center"/>
    </xf>
    <xf numFmtId="0" fontId="5" fillId="0" borderId="66" xfId="0" applyFont="1" applyBorder="1" applyAlignment="1">
      <alignment horizontal="center" vertical="center"/>
    </xf>
    <xf numFmtId="0" fontId="0" fillId="0" borderId="71" xfId="0" applyBorder="1" applyAlignment="1">
      <alignment horizontal="center" vertical="center"/>
    </xf>
    <xf numFmtId="0" fontId="0" fillId="0" borderId="84" xfId="0" applyBorder="1" applyAlignment="1">
      <alignment horizontal="center" vertical="center"/>
    </xf>
    <xf numFmtId="0" fontId="5" fillId="0" borderId="71" xfId="0" applyFont="1" applyBorder="1" applyAlignment="1">
      <alignment horizontal="center" vertical="center"/>
    </xf>
    <xf numFmtId="0" fontId="5" fillId="0" borderId="84" xfId="0" applyFont="1" applyBorder="1" applyAlignment="1">
      <alignment horizontal="center" vertical="center"/>
    </xf>
    <xf numFmtId="0" fontId="5" fillId="0" borderId="73" xfId="0" applyFont="1" applyBorder="1" applyAlignment="1">
      <alignment horizontal="center" vertical="center"/>
    </xf>
    <xf numFmtId="0" fontId="5" fillId="0" borderId="85" xfId="0" applyFont="1" applyBorder="1" applyAlignment="1">
      <alignment horizontal="center" vertical="center"/>
    </xf>
    <xf numFmtId="0" fontId="62" fillId="0" borderId="0" xfId="0" applyFont="1"/>
    <xf numFmtId="9" fontId="1" fillId="0" borderId="4" xfId="0" applyNumberFormat="1" applyFont="1" applyBorder="1" applyAlignment="1" applyProtection="1">
      <alignment horizontal="center" vertical="center" wrapText="1"/>
      <protection hidden="1"/>
    </xf>
    <xf numFmtId="0" fontId="6" fillId="0" borderId="2" xfId="0" applyFont="1" applyBorder="1" applyAlignment="1" applyProtection="1">
      <alignment horizontal="justify" vertical="center"/>
      <protection locked="0"/>
    </xf>
    <xf numFmtId="0" fontId="60" fillId="25" borderId="85" xfId="0" applyFont="1" applyFill="1" applyBorder="1" applyAlignment="1">
      <alignment horizontal="center" vertical="center" wrapText="1"/>
    </xf>
    <xf numFmtId="0" fontId="54" fillId="0" borderId="16" xfId="0" applyFont="1" applyBorder="1"/>
    <xf numFmtId="0" fontId="54" fillId="0" borderId="76" xfId="0" applyFont="1" applyBorder="1"/>
    <xf numFmtId="0" fontId="38" fillId="0" borderId="46" xfId="0" applyFont="1" applyBorder="1" applyAlignment="1">
      <alignment horizontal="center" vertical="center"/>
    </xf>
    <xf numFmtId="0" fontId="38" fillId="0" borderId="66" xfId="0" applyFont="1" applyBorder="1" applyAlignment="1">
      <alignment horizontal="center" vertical="center"/>
    </xf>
    <xf numFmtId="0" fontId="38" fillId="0" borderId="14" xfId="0" applyFont="1" applyBorder="1" applyAlignment="1">
      <alignment horizontal="center" vertical="center"/>
    </xf>
    <xf numFmtId="0" fontId="1" fillId="3" borderId="0" xfId="0" applyFont="1" applyFill="1" applyAlignment="1">
      <alignment wrapText="1"/>
    </xf>
    <xf numFmtId="0" fontId="1" fillId="0" borderId="0" xfId="0" applyFont="1" applyAlignment="1">
      <alignment wrapText="1"/>
    </xf>
    <xf numFmtId="0" fontId="0" fillId="0" borderId="0" xfId="0" applyAlignment="1">
      <alignment wrapText="1"/>
    </xf>
    <xf numFmtId="0" fontId="1" fillId="0" borderId="4" xfId="0" applyFont="1" applyBorder="1" applyAlignment="1" applyProtection="1">
      <alignment horizontal="center" vertical="center" wrapText="1"/>
      <protection locked="0"/>
    </xf>
    <xf numFmtId="14" fontId="1" fillId="0" borderId="4" xfId="0" applyNumberFormat="1" applyFont="1" applyBorder="1" applyAlignment="1" applyProtection="1">
      <alignment horizontal="center" vertical="center"/>
      <protection locked="0"/>
    </xf>
    <xf numFmtId="0" fontId="25" fillId="12" borderId="44" xfId="2" applyFont="1" applyFill="1" applyBorder="1" applyAlignment="1">
      <alignment horizontal="center" vertical="center" wrapText="1"/>
    </xf>
    <xf numFmtId="0" fontId="25" fillId="12" borderId="45" xfId="2" applyFont="1" applyFill="1" applyBorder="1" applyAlignment="1">
      <alignment horizontal="center" vertical="center" wrapText="1"/>
    </xf>
    <xf numFmtId="0" fontId="25" fillId="12" borderId="46" xfId="2" applyFont="1" applyFill="1" applyBorder="1" applyAlignment="1">
      <alignment horizontal="center" vertical="center" wrapText="1"/>
    </xf>
    <xf numFmtId="0" fontId="24" fillId="0" borderId="13" xfId="2" quotePrefix="1" applyFont="1" applyBorder="1" applyAlignment="1">
      <alignment horizontal="left" vertical="center" wrapText="1"/>
    </xf>
    <xf numFmtId="0" fontId="24" fillId="0" borderId="0" xfId="2" quotePrefix="1" applyFont="1" applyAlignment="1">
      <alignment horizontal="left" vertical="center" wrapText="1"/>
    </xf>
    <xf numFmtId="0" fontId="24" fillId="0" borderId="14" xfId="2" quotePrefix="1" applyFont="1" applyBorder="1" applyAlignment="1">
      <alignment horizontal="left" vertical="center" wrapText="1"/>
    </xf>
    <xf numFmtId="0" fontId="24" fillId="0" borderId="64" xfId="2" quotePrefix="1" applyFont="1" applyBorder="1" applyAlignment="1">
      <alignment horizontal="left" vertical="center" wrapText="1"/>
    </xf>
    <xf numFmtId="0" fontId="24" fillId="0" borderId="65" xfId="2" quotePrefix="1" applyFont="1" applyBorder="1" applyAlignment="1">
      <alignment horizontal="left" vertical="center" wrapText="1"/>
    </xf>
    <xf numFmtId="0" fontId="24" fillId="0" borderId="66" xfId="2" quotePrefix="1" applyFont="1" applyBorder="1" applyAlignment="1">
      <alignment horizontal="left" vertical="center" wrapText="1"/>
    </xf>
    <xf numFmtId="0" fontId="26" fillId="3" borderId="47" xfId="2" quotePrefix="1" applyFont="1" applyFill="1" applyBorder="1" applyAlignment="1">
      <alignment horizontal="left" vertical="top" wrapText="1"/>
    </xf>
    <xf numFmtId="0" fontId="27" fillId="3" borderId="48" xfId="2" quotePrefix="1" applyFont="1" applyFill="1" applyBorder="1" applyAlignment="1">
      <alignment horizontal="left" vertical="top" wrapText="1"/>
    </xf>
    <xf numFmtId="0" fontId="27" fillId="3" borderId="49" xfId="2" quotePrefix="1" applyFont="1" applyFill="1" applyBorder="1" applyAlignment="1">
      <alignment horizontal="left" vertical="top" wrapText="1"/>
    </xf>
    <xf numFmtId="0" fontId="24" fillId="0" borderId="13" xfId="2" quotePrefix="1" applyFont="1" applyBorder="1" applyAlignment="1">
      <alignment horizontal="left" vertical="top" wrapText="1"/>
    </xf>
    <xf numFmtId="0" fontId="24" fillId="0" borderId="0" xfId="2" quotePrefix="1" applyFont="1" applyAlignment="1">
      <alignment horizontal="left" vertical="top" wrapText="1"/>
    </xf>
    <xf numFmtId="0" fontId="24" fillId="0" borderId="14" xfId="2" quotePrefix="1" applyFont="1" applyBorder="1" applyAlignment="1">
      <alignment horizontal="left" vertical="top" wrapText="1"/>
    </xf>
    <xf numFmtId="0" fontId="29" fillId="12" borderId="50" xfId="3" applyFont="1" applyFill="1" applyBorder="1" applyAlignment="1">
      <alignment horizontal="center" vertical="center" wrapText="1"/>
    </xf>
    <xf numFmtId="0" fontId="29" fillId="12" borderId="51" xfId="3" applyFont="1" applyFill="1" applyBorder="1" applyAlignment="1">
      <alignment horizontal="center" vertical="center" wrapText="1"/>
    </xf>
    <xf numFmtId="0" fontId="29" fillId="12" borderId="52" xfId="2" applyFont="1" applyFill="1" applyBorder="1" applyAlignment="1">
      <alignment horizontal="center" vertical="center"/>
    </xf>
    <xf numFmtId="0" fontId="29" fillId="12" borderId="53" xfId="2" applyFont="1" applyFill="1" applyBorder="1" applyAlignment="1">
      <alignment horizontal="center" vertical="center"/>
    </xf>
    <xf numFmtId="0" fontId="2" fillId="3" borderId="64" xfId="2" quotePrefix="1" applyFont="1" applyFill="1" applyBorder="1" applyAlignment="1">
      <alignment horizontal="justify" vertical="center" wrapText="1"/>
    </xf>
    <xf numFmtId="0" fontId="2" fillId="3" borderId="65" xfId="2" quotePrefix="1" applyFont="1" applyFill="1" applyBorder="1" applyAlignment="1">
      <alignment horizontal="justify" vertical="center" wrapText="1"/>
    </xf>
    <xf numFmtId="0" fontId="2" fillId="3" borderId="66" xfId="2" quotePrefix="1" applyFont="1" applyFill="1" applyBorder="1" applyAlignment="1">
      <alignment horizontal="justify" vertical="center" wrapText="1"/>
    </xf>
    <xf numFmtId="0" fontId="29" fillId="3" borderId="54" xfId="3" applyFont="1" applyFill="1" applyBorder="1" applyAlignment="1">
      <alignment horizontal="left" vertical="top" wrapText="1" readingOrder="1"/>
    </xf>
    <xf numFmtId="0" fontId="29" fillId="3" borderId="55" xfId="3" applyFont="1" applyFill="1" applyBorder="1" applyAlignment="1">
      <alignment horizontal="left" vertical="top" wrapText="1" readingOrder="1"/>
    </xf>
    <xf numFmtId="0" fontId="30" fillId="3" borderId="56" xfId="2" applyFont="1" applyFill="1" applyBorder="1" applyAlignment="1">
      <alignment horizontal="justify" vertical="center" wrapText="1"/>
    </xf>
    <xf numFmtId="0" fontId="30" fillId="3" borderId="57" xfId="2" applyFont="1" applyFill="1" applyBorder="1" applyAlignment="1">
      <alignment horizontal="justify" vertical="center" wrapText="1"/>
    </xf>
    <xf numFmtId="0" fontId="29" fillId="3" borderId="58" xfId="0" applyFont="1" applyFill="1" applyBorder="1" applyAlignment="1">
      <alignment horizontal="left" vertical="center" wrapText="1"/>
    </xf>
    <xf numFmtId="0" fontId="29" fillId="3" borderId="59" xfId="0" applyFont="1" applyFill="1" applyBorder="1" applyAlignment="1">
      <alignment horizontal="left" vertical="center" wrapText="1"/>
    </xf>
    <xf numFmtId="0" fontId="30" fillId="3" borderId="60" xfId="2" applyFont="1" applyFill="1" applyBorder="1" applyAlignment="1">
      <alignment horizontal="justify" vertical="center" wrapText="1"/>
    </xf>
    <xf numFmtId="0" fontId="30" fillId="3" borderId="61" xfId="2" applyFont="1" applyFill="1" applyBorder="1" applyAlignment="1">
      <alignment horizontal="justify" vertical="center" wrapText="1"/>
    </xf>
    <xf numFmtId="0" fontId="24" fillId="3" borderId="13" xfId="2" applyFont="1" applyFill="1" applyBorder="1" applyAlignment="1">
      <alignment horizontal="left" vertical="top" wrapText="1"/>
    </xf>
    <xf numFmtId="0" fontId="24" fillId="3" borderId="0" xfId="2" applyFont="1" applyFill="1" applyAlignment="1">
      <alignment horizontal="left" vertical="top" wrapText="1"/>
    </xf>
    <xf numFmtId="0" fontId="24" fillId="3" borderId="14" xfId="2" applyFont="1" applyFill="1" applyBorder="1" applyAlignment="1">
      <alignment horizontal="left" vertical="top" wrapText="1"/>
    </xf>
    <xf numFmtId="0" fontId="29" fillId="3" borderId="67" xfId="0" applyFont="1" applyFill="1" applyBorder="1" applyAlignment="1">
      <alignment horizontal="left" vertical="center" wrapText="1"/>
    </xf>
    <xf numFmtId="0" fontId="29" fillId="3" borderId="68" xfId="0" applyFont="1" applyFill="1" applyBorder="1" applyAlignment="1">
      <alignment horizontal="left" vertical="center" wrapText="1"/>
    </xf>
    <xf numFmtId="0" fontId="29" fillId="3" borderId="69" xfId="0" applyFont="1" applyFill="1" applyBorder="1" applyAlignment="1">
      <alignment horizontal="left" vertical="center" wrapText="1"/>
    </xf>
    <xf numFmtId="0" fontId="29" fillId="3" borderId="70" xfId="0" applyFont="1" applyFill="1" applyBorder="1" applyAlignment="1">
      <alignment horizontal="left" vertical="center" wrapText="1"/>
    </xf>
    <xf numFmtId="0" fontId="30" fillId="3" borderId="62" xfId="0" applyFont="1" applyFill="1" applyBorder="1" applyAlignment="1">
      <alignment horizontal="justify" vertical="center" wrapText="1"/>
    </xf>
    <xf numFmtId="0" fontId="30" fillId="3" borderId="63" xfId="0" applyFont="1" applyFill="1" applyBorder="1" applyAlignment="1">
      <alignment horizontal="justify" vertical="center" wrapText="1"/>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11" fillId="2" borderId="6" xfId="0" applyFont="1" applyFill="1" applyBorder="1" applyAlignment="1">
      <alignment horizontal="left" vertical="center"/>
    </xf>
    <xf numFmtId="0" fontId="11" fillId="2" borderId="7" xfId="0" applyFont="1" applyFill="1" applyBorder="1" applyAlignment="1">
      <alignment horizontal="left" vertical="center"/>
    </xf>
    <xf numFmtId="0" fontId="13" fillId="2" borderId="4" xfId="0" applyFont="1" applyFill="1" applyBorder="1" applyAlignment="1">
      <alignment horizontal="center" vertical="center" textRotation="90"/>
    </xf>
    <xf numFmtId="0" fontId="13"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1" fillId="3" borderId="0" xfId="0" applyFont="1" applyFill="1" applyAlignment="1">
      <alignment horizontal="left"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14" fontId="1" fillId="0" borderId="4" xfId="0" applyNumberFormat="1" applyFont="1" applyBorder="1" applyAlignment="1" applyProtection="1">
      <alignment horizontal="center" vertical="center"/>
      <protection locked="0"/>
    </xf>
    <xf numFmtId="14" fontId="1" fillId="0" borderId="8" xfId="0" applyNumberFormat="1" applyFont="1" applyBorder="1" applyAlignment="1" applyProtection="1">
      <alignment horizontal="center" vertical="center"/>
      <protection locked="0"/>
    </xf>
    <xf numFmtId="14" fontId="1" fillId="0" borderId="5" xfId="0" applyNumberFormat="1"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58" fillId="24" borderId="78" xfId="0" applyFont="1" applyFill="1" applyBorder="1" applyAlignment="1">
      <alignment horizontal="center" vertical="center"/>
    </xf>
    <xf numFmtId="0" fontId="58" fillId="24" borderId="89" xfId="0" applyFont="1" applyFill="1" applyBorder="1" applyAlignment="1">
      <alignment horizontal="center" vertical="center"/>
    </xf>
    <xf numFmtId="0" fontId="58" fillId="24" borderId="90" xfId="0" applyFont="1" applyFill="1" applyBorder="1" applyAlignment="1">
      <alignment horizontal="center" vertical="center"/>
    </xf>
    <xf numFmtId="0" fontId="58" fillId="24" borderId="35" xfId="0" applyFont="1" applyFill="1" applyBorder="1" applyAlignment="1">
      <alignment horizontal="center" vertical="center"/>
    </xf>
    <xf numFmtId="0" fontId="58" fillId="24" borderId="36" xfId="0" applyFont="1" applyFill="1" applyBorder="1" applyAlignment="1">
      <alignment horizontal="center" vertical="center"/>
    </xf>
    <xf numFmtId="0" fontId="58" fillId="24" borderId="37" xfId="0" applyFont="1" applyFill="1" applyBorder="1" applyAlignment="1">
      <alignment horizontal="center" vertical="center"/>
    </xf>
    <xf numFmtId="0" fontId="58" fillId="23" borderId="31" xfId="0" applyFont="1" applyFill="1" applyBorder="1" applyAlignment="1">
      <alignment horizontal="center" vertical="center" wrapText="1"/>
    </xf>
    <xf numFmtId="0" fontId="58" fillId="23" borderId="32" xfId="0" applyFont="1" applyFill="1" applyBorder="1" applyAlignment="1">
      <alignment horizontal="center" vertical="center" wrapText="1"/>
    </xf>
    <xf numFmtId="0" fontId="56" fillId="8" borderId="0" xfId="0" applyFont="1" applyFill="1" applyAlignment="1">
      <alignment horizontal="center" vertical="center" wrapText="1" readingOrder="1"/>
    </xf>
    <xf numFmtId="0" fontId="56" fillId="9" borderId="11" xfId="0" applyFont="1" applyFill="1" applyBorder="1" applyAlignment="1" applyProtection="1">
      <alignment horizontal="center" vertical="center" wrapText="1" readingOrder="1"/>
      <protection hidden="1"/>
    </xf>
    <xf numFmtId="0" fontId="56" fillId="9" borderId="13" xfId="0" applyFont="1" applyFill="1" applyBorder="1" applyAlignment="1" applyProtection="1">
      <alignment horizontal="center" vertical="center" wrapText="1" readingOrder="1"/>
      <protection hidden="1"/>
    </xf>
    <xf numFmtId="0" fontId="56" fillId="9" borderId="12" xfId="0" applyFont="1" applyFill="1" applyBorder="1" applyAlignment="1" applyProtection="1">
      <alignment horizontal="center" vertical="center" wrapText="1" readingOrder="1"/>
      <protection hidden="1"/>
    </xf>
    <xf numFmtId="0" fontId="56" fillId="9" borderId="14" xfId="0" applyFont="1" applyFill="1" applyBorder="1" applyAlignment="1" applyProtection="1">
      <alignment horizontal="center" vertical="center" wrapText="1" readingOrder="1"/>
      <protection hidden="1"/>
    </xf>
    <xf numFmtId="0" fontId="56" fillId="9" borderId="0" xfId="0" applyFont="1" applyFill="1" applyAlignment="1" applyProtection="1">
      <alignment horizontal="center" vertical="center" wrapText="1" readingOrder="1"/>
      <protection hidden="1"/>
    </xf>
    <xf numFmtId="0" fontId="56" fillId="10" borderId="11" xfId="0" applyFont="1" applyFill="1" applyBorder="1" applyAlignment="1" applyProtection="1">
      <alignment horizontal="center" vertical="center" wrapText="1" readingOrder="1"/>
      <protection hidden="1"/>
    </xf>
    <xf numFmtId="0" fontId="56" fillId="10" borderId="13" xfId="0" applyFont="1" applyFill="1" applyBorder="1" applyAlignment="1" applyProtection="1">
      <alignment horizontal="center" vertical="center" wrapText="1" readingOrder="1"/>
      <protection hidden="1"/>
    </xf>
    <xf numFmtId="0" fontId="56" fillId="10" borderId="12" xfId="0" applyFont="1" applyFill="1" applyBorder="1" applyAlignment="1" applyProtection="1">
      <alignment horizontal="center" vertical="center" wrapText="1" readingOrder="1"/>
      <protection hidden="1"/>
    </xf>
    <xf numFmtId="0" fontId="56" fillId="10" borderId="14" xfId="0" applyFont="1" applyFill="1" applyBorder="1" applyAlignment="1" applyProtection="1">
      <alignment horizontal="center" vertical="center" wrapText="1" readingOrder="1"/>
      <protection hidden="1"/>
    </xf>
    <xf numFmtId="0" fontId="56" fillId="11" borderId="13" xfId="0" applyFont="1" applyFill="1" applyBorder="1" applyAlignment="1" applyProtection="1">
      <alignment horizontal="center" vertical="center" wrapText="1" readingOrder="1"/>
      <protection hidden="1"/>
    </xf>
    <xf numFmtId="0" fontId="56" fillId="11" borderId="0" xfId="0" applyFont="1" applyFill="1" applyAlignment="1" applyProtection="1">
      <alignment horizontal="center" vertical="center" wrapText="1" readingOrder="1"/>
      <protection hidden="1"/>
    </xf>
    <xf numFmtId="0" fontId="56" fillId="11" borderId="11" xfId="0" applyFont="1" applyFill="1" applyBorder="1" applyAlignment="1" applyProtection="1">
      <alignment horizontal="center" vertical="center" wrapText="1" readingOrder="1"/>
      <protection hidden="1"/>
    </xf>
    <xf numFmtId="0" fontId="56" fillId="11" borderId="18" xfId="0" applyFont="1" applyFill="1" applyBorder="1" applyAlignment="1" applyProtection="1">
      <alignment horizontal="center" vertical="center" wrapText="1" readingOrder="1"/>
      <protection hidden="1"/>
    </xf>
    <xf numFmtId="0" fontId="56" fillId="11" borderId="12" xfId="0" applyFont="1" applyFill="1" applyBorder="1" applyAlignment="1" applyProtection="1">
      <alignment horizontal="center" vertical="center" wrapText="1" readingOrder="1"/>
      <protection hidden="1"/>
    </xf>
    <xf numFmtId="0" fontId="56" fillId="11" borderId="14" xfId="0" applyFont="1" applyFill="1" applyBorder="1" applyAlignment="1" applyProtection="1">
      <alignment horizontal="center" vertical="center" wrapText="1" readingOrder="1"/>
      <protection hidden="1"/>
    </xf>
    <xf numFmtId="0" fontId="56" fillId="11" borderId="15" xfId="0" applyFont="1" applyFill="1" applyBorder="1" applyAlignment="1" applyProtection="1">
      <alignment horizontal="center" vertical="center" wrapText="1" readingOrder="1"/>
      <protection hidden="1"/>
    </xf>
    <xf numFmtId="0" fontId="56" fillId="11" borderId="17" xfId="0" applyFont="1" applyFill="1" applyBorder="1" applyAlignment="1" applyProtection="1">
      <alignment horizontal="center" vertical="center" wrapText="1" readingOrder="1"/>
      <protection hidden="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75"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76" xfId="0" applyFont="1" applyBorder="1" applyAlignment="1">
      <alignment horizontal="center" vertical="center" wrapText="1"/>
    </xf>
    <xf numFmtId="0" fontId="56" fillId="4" borderId="15" xfId="0" applyFont="1" applyFill="1" applyBorder="1" applyAlignment="1" applyProtection="1">
      <alignment horizontal="center" vertical="center" wrapText="1" readingOrder="1"/>
      <protection hidden="1"/>
    </xf>
    <xf numFmtId="0" fontId="56" fillId="4" borderId="17" xfId="0" applyFont="1" applyFill="1" applyBorder="1" applyAlignment="1" applyProtection="1">
      <alignment horizontal="center" vertical="center" wrapText="1" readingOrder="1"/>
      <protection hidden="1"/>
    </xf>
    <xf numFmtId="0" fontId="56" fillId="4" borderId="13" xfId="0" applyFont="1" applyFill="1" applyBorder="1" applyAlignment="1" applyProtection="1">
      <alignment horizontal="center" vertical="center" wrapText="1" readingOrder="1"/>
      <protection hidden="1"/>
    </xf>
    <xf numFmtId="0" fontId="56" fillId="4" borderId="0" xfId="0" applyFont="1" applyFill="1" applyAlignment="1" applyProtection="1">
      <alignment horizontal="center" vertical="center" wrapText="1" readingOrder="1"/>
      <protection hidden="1"/>
    </xf>
    <xf numFmtId="0" fontId="56" fillId="10" borderId="16" xfId="0" applyFont="1" applyFill="1" applyBorder="1" applyAlignment="1" applyProtection="1">
      <alignment horizontal="center" vertical="center" wrapText="1" readingOrder="1"/>
      <protection hidden="1"/>
    </xf>
    <xf numFmtId="0" fontId="56" fillId="4" borderId="11" xfId="0" applyFont="1" applyFill="1" applyBorder="1" applyAlignment="1" applyProtection="1">
      <alignment horizontal="center" vertical="center" wrapText="1" readingOrder="1"/>
      <protection hidden="1"/>
    </xf>
    <xf numFmtId="0" fontId="56" fillId="4" borderId="18" xfId="0" applyFont="1" applyFill="1" applyBorder="1" applyAlignment="1" applyProtection="1">
      <alignment horizontal="center" vertical="center" wrapText="1" readingOrder="1"/>
      <protection hidden="1"/>
    </xf>
    <xf numFmtId="0" fontId="56" fillId="8" borderId="14" xfId="0" applyFont="1" applyFill="1" applyBorder="1" applyAlignment="1">
      <alignment horizontal="center" vertical="center" textRotation="90" wrapText="1" readingOrder="1"/>
    </xf>
    <xf numFmtId="0" fontId="56" fillId="4" borderId="12" xfId="0" applyFont="1" applyFill="1" applyBorder="1" applyAlignment="1" applyProtection="1">
      <alignment horizontal="center" vertical="center" wrapText="1" readingOrder="1"/>
      <protection hidden="1"/>
    </xf>
    <xf numFmtId="0" fontId="56" fillId="4" borderId="14" xfId="0" applyFont="1" applyFill="1" applyBorder="1" applyAlignment="1" applyProtection="1">
      <alignment horizontal="center" vertical="center" wrapText="1" readingOrder="1"/>
      <protection hidden="1"/>
    </xf>
    <xf numFmtId="0" fontId="56" fillId="11" borderId="16" xfId="0" applyFont="1" applyFill="1" applyBorder="1" applyAlignment="1" applyProtection="1">
      <alignment horizontal="center" vertical="center" wrapText="1" readingOrder="1"/>
      <protection hidden="1"/>
    </xf>
    <xf numFmtId="0" fontId="56" fillId="9" borderId="15" xfId="0" applyFont="1" applyFill="1" applyBorder="1" applyAlignment="1" applyProtection="1">
      <alignment horizontal="center" vertical="center" wrapText="1" readingOrder="1"/>
      <protection hidden="1"/>
    </xf>
    <xf numFmtId="0" fontId="56" fillId="9" borderId="16" xfId="0" applyFont="1" applyFill="1" applyBorder="1" applyAlignment="1" applyProtection="1">
      <alignment horizontal="center" vertical="center" wrapText="1" readingOrder="1"/>
      <protection hidden="1"/>
    </xf>
    <xf numFmtId="0" fontId="56" fillId="10" borderId="15" xfId="0" applyFont="1" applyFill="1" applyBorder="1" applyAlignment="1" applyProtection="1">
      <alignment horizontal="center" vertical="center" wrapText="1" readingOrder="1"/>
      <protection hidden="1"/>
    </xf>
    <xf numFmtId="0" fontId="55" fillId="0" borderId="0" xfId="0" applyFont="1" applyAlignment="1">
      <alignment horizontal="center" vertical="center" wrapText="1"/>
    </xf>
    <xf numFmtId="0" fontId="33" fillId="15" borderId="11" xfId="0" applyFont="1" applyFill="1" applyBorder="1" applyAlignment="1">
      <alignment horizontal="center"/>
    </xf>
    <xf numFmtId="0" fontId="33" fillId="15" borderId="18" xfId="0" applyFont="1" applyFill="1" applyBorder="1" applyAlignment="1">
      <alignment horizontal="center"/>
    </xf>
    <xf numFmtId="0" fontId="33" fillId="15" borderId="12" xfId="0" applyFont="1" applyFill="1" applyBorder="1" applyAlignment="1">
      <alignment horizontal="center"/>
    </xf>
    <xf numFmtId="0" fontId="48" fillId="3" borderId="0" xfId="0" applyFont="1" applyFill="1" applyAlignment="1">
      <alignment horizontal="center" vertical="center" wrapText="1"/>
    </xf>
    <xf numFmtId="0" fontId="41" fillId="16" borderId="75" xfId="0" applyFont="1" applyFill="1" applyBorder="1" applyAlignment="1">
      <alignment horizontal="center" vertical="center"/>
    </xf>
    <xf numFmtId="0" fontId="41" fillId="16" borderId="77" xfId="0" applyFont="1" applyFill="1" applyBorder="1" applyAlignment="1">
      <alignment horizontal="center" vertical="center"/>
    </xf>
    <xf numFmtId="0" fontId="41" fillId="16" borderId="76" xfId="0" applyFont="1" applyFill="1" applyBorder="1" applyAlignment="1">
      <alignment horizontal="center" vertical="center"/>
    </xf>
    <xf numFmtId="0" fontId="49" fillId="16" borderId="31" xfId="0" applyFont="1" applyFill="1" applyBorder="1" applyAlignment="1">
      <alignment horizontal="center" vertical="center"/>
    </xf>
    <xf numFmtId="0" fontId="49" fillId="16" borderId="32" xfId="0" applyFont="1" applyFill="1" applyBorder="1" applyAlignment="1">
      <alignment horizontal="center" vertical="center"/>
    </xf>
    <xf numFmtId="0" fontId="49" fillId="16" borderId="43" xfId="0" applyFont="1" applyFill="1" applyBorder="1" applyAlignment="1">
      <alignment horizontal="center" vertical="center"/>
    </xf>
    <xf numFmtId="0" fontId="57" fillId="0" borderId="11" xfId="0" applyFont="1" applyBorder="1" applyAlignment="1">
      <alignment horizontal="left" vertical="center" wrapText="1"/>
    </xf>
    <xf numFmtId="0" fontId="57" fillId="0" borderId="18" xfId="0" applyFont="1" applyBorder="1" applyAlignment="1">
      <alignment horizontal="left" vertical="center" wrapText="1"/>
    </xf>
    <xf numFmtId="0" fontId="57" fillId="0" borderId="12" xfId="0" applyFont="1" applyBorder="1" applyAlignment="1">
      <alignment horizontal="left" vertical="center" wrapText="1"/>
    </xf>
    <xf numFmtId="0" fontId="57" fillId="0" borderId="13" xfId="0" applyFont="1" applyBorder="1" applyAlignment="1">
      <alignment horizontal="left" vertical="center" wrapText="1"/>
    </xf>
    <xf numFmtId="0" fontId="57" fillId="0" borderId="0" xfId="0" applyFont="1" applyAlignment="1">
      <alignment horizontal="left" vertical="center" wrapText="1"/>
    </xf>
    <xf numFmtId="0" fontId="57" fillId="0" borderId="14" xfId="0" applyFont="1" applyBorder="1" applyAlignment="1">
      <alignment horizontal="left" vertical="center" wrapText="1"/>
    </xf>
    <xf numFmtId="0" fontId="57" fillId="0" borderId="15" xfId="0" applyFont="1" applyBorder="1" applyAlignment="1">
      <alignment horizontal="left" vertical="center" wrapText="1"/>
    </xf>
    <xf numFmtId="0" fontId="57" fillId="0" borderId="17" xfId="0" applyFont="1" applyBorder="1" applyAlignment="1">
      <alignment horizontal="left" vertical="center" wrapText="1"/>
    </xf>
    <xf numFmtId="0" fontId="57" fillId="0" borderId="16" xfId="0" applyFont="1" applyBorder="1" applyAlignment="1">
      <alignment horizontal="left" vertical="center" wrapText="1"/>
    </xf>
    <xf numFmtId="0" fontId="52" fillId="0" borderId="40" xfId="0" applyFont="1" applyBorder="1" applyAlignment="1">
      <alignment horizontal="center"/>
    </xf>
    <xf numFmtId="0" fontId="52" fillId="0" borderId="42" xfId="0" applyFont="1" applyBorder="1" applyAlignment="1">
      <alignment horizontal="center"/>
    </xf>
    <xf numFmtId="0" fontId="41" fillId="16" borderId="11" xfId="0" applyFont="1" applyFill="1" applyBorder="1" applyAlignment="1">
      <alignment horizontal="center" vertical="center"/>
    </xf>
    <xf numFmtId="0" fontId="41" fillId="16" borderId="18" xfId="0" applyFont="1" applyFill="1" applyBorder="1" applyAlignment="1">
      <alignment horizontal="center" vertical="center"/>
    </xf>
    <xf numFmtId="0" fontId="41" fillId="16" borderId="12" xfId="0" applyFont="1" applyFill="1" applyBorder="1" applyAlignment="1">
      <alignment horizontal="center" vertical="center"/>
    </xf>
    <xf numFmtId="0" fontId="41" fillId="16" borderId="15" xfId="0" applyFont="1" applyFill="1" applyBorder="1" applyAlignment="1">
      <alignment horizontal="center" vertical="center"/>
    </xf>
    <xf numFmtId="0" fontId="41" fillId="16" borderId="17" xfId="0" applyFont="1" applyFill="1" applyBorder="1" applyAlignment="1">
      <alignment horizontal="center" vertical="center"/>
    </xf>
    <xf numFmtId="0" fontId="41" fillId="16" borderId="16" xfId="0" applyFont="1" applyFill="1" applyBorder="1" applyAlignment="1">
      <alignment horizontal="center" vertical="center"/>
    </xf>
    <xf numFmtId="0" fontId="41" fillId="16" borderId="31" xfId="0" applyFont="1" applyFill="1" applyBorder="1" applyAlignment="1">
      <alignment horizontal="center" vertical="center"/>
    </xf>
    <xf numFmtId="0" fontId="41" fillId="16" borderId="32" xfId="0" applyFont="1" applyFill="1" applyBorder="1" applyAlignment="1">
      <alignment horizontal="center" vertical="center"/>
    </xf>
    <xf numFmtId="0" fontId="41" fillId="16" borderId="43" xfId="0" applyFont="1" applyFill="1" applyBorder="1" applyAlignment="1">
      <alignment horizontal="center" vertical="center"/>
    </xf>
    <xf numFmtId="0" fontId="35" fillId="0" borderId="79" xfId="0" applyFont="1" applyBorder="1" applyAlignment="1">
      <alignment horizontal="left" vertical="center" wrapText="1"/>
    </xf>
    <xf numFmtId="0" fontId="35" fillId="0" borderId="45" xfId="0" applyFont="1" applyBorder="1" applyAlignment="1">
      <alignment horizontal="left" vertical="center" wrapText="1"/>
    </xf>
    <xf numFmtId="0" fontId="35" fillId="0" borderId="46" xfId="0" applyFont="1" applyBorder="1" applyAlignment="1">
      <alignment horizontal="left" vertical="center" wrapText="1"/>
    </xf>
    <xf numFmtId="0" fontId="35" fillId="0" borderId="80" xfId="0" applyFont="1" applyBorder="1" applyAlignment="1">
      <alignment horizontal="left" vertical="center" wrapText="1"/>
    </xf>
    <xf numFmtId="0" fontId="35" fillId="0" borderId="72" xfId="0" applyFont="1" applyBorder="1" applyAlignment="1">
      <alignment horizontal="left" vertical="center" wrapText="1"/>
    </xf>
    <xf numFmtId="0" fontId="35" fillId="0" borderId="84" xfId="0" applyFont="1" applyBorder="1" applyAlignment="1">
      <alignment horizontal="left" vertical="center" wrapText="1"/>
    </xf>
    <xf numFmtId="0" fontId="35" fillId="0" borderId="44" xfId="0" applyFont="1" applyBorder="1" applyAlignment="1">
      <alignment horizontal="center" vertical="center" wrapText="1"/>
    </xf>
    <xf numFmtId="0" fontId="35" fillId="0" borderId="46" xfId="0" applyFont="1" applyBorder="1" applyAlignment="1">
      <alignment horizontal="center" vertical="center" wrapText="1"/>
    </xf>
    <xf numFmtId="0" fontId="35" fillId="0" borderId="73" xfId="0" applyFont="1" applyBorder="1" applyAlignment="1">
      <alignment horizontal="center" vertical="center" wrapText="1"/>
    </xf>
    <xf numFmtId="0" fontId="35" fillId="0" borderId="85" xfId="0" applyFont="1" applyBorder="1" applyAlignment="1">
      <alignment horizontal="center" vertical="center" wrapText="1"/>
    </xf>
    <xf numFmtId="0" fontId="35" fillId="0" borderId="71" xfId="0" applyFont="1" applyBorder="1" applyAlignment="1">
      <alignment horizontal="center" vertical="center" wrapText="1"/>
    </xf>
    <xf numFmtId="0" fontId="35" fillId="0" borderId="84" xfId="0" applyFont="1" applyBorder="1" applyAlignment="1">
      <alignment horizontal="center" vertical="center" wrapText="1"/>
    </xf>
    <xf numFmtId="0" fontId="39" fillId="0" borderId="31" xfId="0" applyFont="1" applyBorder="1" applyAlignment="1">
      <alignment horizontal="center"/>
    </xf>
    <xf numFmtId="0" fontId="38" fillId="0" borderId="32" xfId="0" applyFont="1" applyBorder="1" applyAlignment="1">
      <alignment horizontal="center"/>
    </xf>
    <xf numFmtId="0" fontId="35" fillId="0" borderId="82" xfId="0" applyFont="1" applyBorder="1" applyAlignment="1">
      <alignment horizontal="left" vertical="center" wrapText="1"/>
    </xf>
    <xf numFmtId="0" fontId="35" fillId="0" borderId="74" xfId="0" applyFont="1" applyBorder="1" applyAlignment="1">
      <alignment horizontal="left" vertical="center" wrapText="1"/>
    </xf>
    <xf numFmtId="0" fontId="35" fillId="0" borderId="85" xfId="0" applyFont="1" applyBorder="1" applyAlignment="1">
      <alignment horizontal="left" vertical="center" wrapText="1"/>
    </xf>
    <xf numFmtId="0" fontId="52" fillId="0" borderId="31" xfId="0" applyFont="1" applyBorder="1" applyAlignment="1">
      <alignment horizontal="center"/>
    </xf>
    <xf numFmtId="0" fontId="52" fillId="0" borderId="32" xfId="0" applyFont="1" applyBorder="1" applyAlignment="1">
      <alignment horizontal="center"/>
    </xf>
    <xf numFmtId="0" fontId="52" fillId="0" borderId="43" xfId="0" applyFont="1" applyBorder="1" applyAlignment="1">
      <alignment horizontal="center"/>
    </xf>
    <xf numFmtId="0" fontId="42" fillId="16" borderId="31" xfId="0" applyFont="1" applyFill="1" applyBorder="1" applyAlignment="1">
      <alignment horizontal="center" vertical="center"/>
    </xf>
    <xf numFmtId="0" fontId="42" fillId="16" borderId="32" xfId="0" applyFont="1" applyFill="1" applyBorder="1" applyAlignment="1">
      <alignment horizontal="center" vertical="center"/>
    </xf>
    <xf numFmtId="0" fontId="42" fillId="16" borderId="43" xfId="0" applyFont="1" applyFill="1" applyBorder="1" applyAlignment="1">
      <alignment horizontal="center" vertical="center"/>
    </xf>
    <xf numFmtId="0" fontId="19" fillId="13" borderId="31" xfId="0" applyFont="1" applyFill="1" applyBorder="1" applyAlignment="1">
      <alignment horizontal="center" vertical="center" wrapText="1" readingOrder="1"/>
    </xf>
    <xf numFmtId="0" fontId="19" fillId="13" borderId="32" xfId="0" applyFont="1" applyFill="1" applyBorder="1" applyAlignment="1">
      <alignment horizontal="center" vertical="center" wrapText="1" readingOrder="1"/>
    </xf>
    <xf numFmtId="0" fontId="19" fillId="13" borderId="43" xfId="0" applyFont="1" applyFill="1" applyBorder="1" applyAlignment="1">
      <alignment horizontal="center" vertical="center" wrapText="1" readingOrder="1"/>
    </xf>
    <xf numFmtId="0" fontId="14" fillId="3" borderId="0" xfId="0" applyFont="1" applyFill="1" applyAlignment="1">
      <alignment horizontal="justify" vertical="center" wrapText="1"/>
    </xf>
    <xf numFmtId="0" fontId="16" fillId="13" borderId="40" xfId="0" applyFont="1" applyFill="1" applyBorder="1" applyAlignment="1">
      <alignment horizontal="center" vertical="center" wrapText="1" readingOrder="1"/>
    </xf>
    <xf numFmtId="0" fontId="16" fillId="13" borderId="41" xfId="0" applyFont="1" applyFill="1" applyBorder="1" applyAlignment="1">
      <alignment horizontal="center" vertical="center" wrapText="1" readingOrder="1"/>
    </xf>
    <xf numFmtId="0" fontId="16" fillId="3" borderId="38" xfId="0" applyFont="1" applyFill="1" applyBorder="1" applyAlignment="1">
      <alignment horizontal="center" vertical="center" wrapText="1" readingOrder="1"/>
    </xf>
    <xf numFmtId="0" fontId="16" fillId="3" borderId="33" xfId="0" applyFont="1" applyFill="1" applyBorder="1" applyAlignment="1">
      <alignment horizontal="center" vertical="center" wrapText="1" readingOrder="1"/>
    </xf>
    <xf numFmtId="0" fontId="16" fillId="3" borderId="30" xfId="0" applyFont="1" applyFill="1" applyBorder="1" applyAlignment="1">
      <alignment horizontal="center" vertical="center" wrapText="1" readingOrder="1"/>
    </xf>
    <xf numFmtId="0" fontId="16" fillId="3" borderId="29" xfId="0" applyFont="1" applyFill="1" applyBorder="1" applyAlignment="1">
      <alignment horizontal="center" vertical="center" wrapText="1" readingOrder="1"/>
    </xf>
    <xf numFmtId="0" fontId="16" fillId="3" borderId="35" xfId="0" applyFont="1" applyFill="1" applyBorder="1" applyAlignment="1">
      <alignment horizontal="center" vertical="center" wrapText="1" readingOrder="1"/>
    </xf>
    <xf numFmtId="0" fontId="16" fillId="3" borderId="36" xfId="0" applyFont="1" applyFill="1" applyBorder="1" applyAlignment="1">
      <alignment horizontal="center" vertical="center" wrapText="1" readingOrder="1"/>
    </xf>
    <xf numFmtId="0" fontId="1" fillId="0" borderId="4" xfId="0" applyFont="1" applyBorder="1" applyAlignment="1" applyProtection="1">
      <alignment vertical="center" wrapText="1"/>
      <protection locked="0"/>
    </xf>
    <xf numFmtId="14" fontId="1" fillId="0" borderId="4" xfId="0" applyNumberFormat="1" applyFont="1" applyBorder="1" applyAlignment="1" applyProtection="1">
      <alignment vertical="center"/>
      <protection locked="0"/>
    </xf>
    <xf numFmtId="0" fontId="12" fillId="0" borderId="24" xfId="0" applyFont="1" applyFill="1" applyBorder="1" applyAlignment="1">
      <alignment horizontal="center" vertical="center"/>
    </xf>
    <xf numFmtId="0" fontId="12" fillId="0" borderId="25"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28" xfId="0" applyFont="1" applyFill="1" applyBorder="1" applyAlignment="1">
      <alignment horizontal="center" vertical="center"/>
    </xf>
  </cellXfs>
  <cellStyles count="5">
    <cellStyle name="Normal" xfId="0" builtinId="0"/>
    <cellStyle name="Normal - Style1 2" xfId="2"/>
    <cellStyle name="Normal 2" xfId="4"/>
    <cellStyle name="Normal 2 2" xfId="3"/>
    <cellStyle name="Porcentaje" xfId="1" builtinId="5"/>
  </cellStyles>
  <dxfs count="15">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9900"/>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365126</xdr:colOff>
      <xdr:row>0</xdr:row>
      <xdr:rowOff>47625</xdr:rowOff>
    </xdr:from>
    <xdr:to>
      <xdr:col>2</xdr:col>
      <xdr:colOff>127001</xdr:colOff>
      <xdr:row>1</xdr:row>
      <xdr:rowOff>666750</xdr:rowOff>
    </xdr:to>
    <xdr:pic>
      <xdr:nvPicPr>
        <xdr:cNvPr id="2" name="Gráfico 201">
          <a:extLst>
            <a:ext uri="{FF2B5EF4-FFF2-40B4-BE49-F238E27FC236}">
              <a16:creationId xmlns:a16="http://schemas.microsoft.com/office/drawing/2014/main" id="{F3D65186-AB5A-4584-87C3-0FAA2992263B}"/>
            </a:ext>
            <a:ext uri="{C183D7F6-B498-43B3-948B-1728B52AA6E4}">
              <adec:decorative xmln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adec="http://schemas.microsoft.com/office/drawing/2017/decorative" xmlns:lc="http://schemas.openxmlformats.org/drawingml/2006/lockedCanvas"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5126" y="47625"/>
          <a:ext cx="1778000" cy="825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101600</xdr:colOff>
      <xdr:row>6</xdr:row>
      <xdr:rowOff>0</xdr:rowOff>
    </xdr:from>
    <xdr:to>
      <xdr:col>5</xdr:col>
      <xdr:colOff>749300</xdr:colOff>
      <xdr:row>24</xdr:row>
      <xdr:rowOff>88900</xdr:rowOff>
    </xdr:to>
    <xdr:sp macro="" textlink="">
      <xdr:nvSpPr>
        <xdr:cNvPr id="2" name="Rounded Rectangle 1">
          <a:extLst>
            <a:ext uri="{FF2B5EF4-FFF2-40B4-BE49-F238E27FC236}">
              <a16:creationId xmlns:a16="http://schemas.microsoft.com/office/drawing/2014/main" id="{33CF259C-1F83-2DCB-1589-700AF6D56AFC}"/>
            </a:ext>
          </a:extLst>
        </xdr:cNvPr>
        <xdr:cNvSpPr/>
      </xdr:nvSpPr>
      <xdr:spPr>
        <a:xfrm>
          <a:off x="1752600" y="1155700"/>
          <a:ext cx="3124200" cy="3568700"/>
        </a:xfrm>
        <a:prstGeom prst="roundRect">
          <a:avLst/>
        </a:prstGeom>
        <a:noFill/>
        <a:ln w="47625" cap="flat" cmpd="sng" algn="ctr">
          <a:solidFill>
            <a:schemeClr val="tx1"/>
          </a:solidFill>
          <a:prstDash val="lgDash"/>
          <a:round/>
          <a:headEnd type="none" w="med" len="med"/>
          <a:tailEnd type="none" w="med" len="med"/>
        </a:ln>
      </xdr:spPr>
      <xdr:style>
        <a:lnRef idx="0">
          <a:scrgbClr r="0" g="0" b="0"/>
        </a:lnRef>
        <a:fillRef idx="0">
          <a:scrgbClr r="0" g="0" b="0"/>
        </a:fillRef>
        <a:effectRef idx="0">
          <a:scrgbClr r="0" g="0" b="0"/>
        </a:effectRef>
        <a:fontRef idx="minor">
          <a:schemeClr val="accent5"/>
        </a:fontRef>
      </xdr:style>
      <xdr:txBody>
        <a:bodyPr vertOverflow="clip" horzOverflow="clip" rtlCol="0" anchor="t"/>
        <a:lstStyle/>
        <a:p>
          <a:pPr algn="l"/>
          <a:endParaRPr lang="en-US" sz="1100"/>
        </a:p>
      </xdr:txBody>
    </xdr:sp>
    <xdr:clientData/>
  </xdr:twoCellAnchor>
  <xdr:twoCellAnchor editAs="oneCell">
    <xdr:from>
      <xdr:col>15</xdr:col>
      <xdr:colOff>275565</xdr:colOff>
      <xdr:row>4</xdr:row>
      <xdr:rowOff>167737</xdr:rowOff>
    </xdr:from>
    <xdr:to>
      <xdr:col>19</xdr:col>
      <xdr:colOff>626373</xdr:colOff>
      <xdr:row>12</xdr:row>
      <xdr:rowOff>121489</xdr:rowOff>
    </xdr:to>
    <xdr:pic>
      <xdr:nvPicPr>
        <xdr:cNvPr id="3" name="Picture 2">
          <a:extLst>
            <a:ext uri="{FF2B5EF4-FFF2-40B4-BE49-F238E27FC236}">
              <a16:creationId xmlns:a16="http://schemas.microsoft.com/office/drawing/2014/main" id="{09FB2F5F-325D-274F-A466-142C060237F4}"/>
            </a:ext>
          </a:extLst>
        </xdr:cNvPr>
        <xdr:cNvPicPr>
          <a:picLocks noChangeAspect="1"/>
        </xdr:cNvPicPr>
      </xdr:nvPicPr>
      <xdr:blipFill>
        <a:blip xmlns:r="http://schemas.openxmlformats.org/officeDocument/2006/relationships" r:embed="rId1"/>
        <a:stretch>
          <a:fillRect/>
        </a:stretch>
      </xdr:blipFill>
      <xdr:spPr>
        <a:xfrm>
          <a:off x="12676037" y="934529"/>
          <a:ext cx="3657600" cy="1511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101600</xdr:colOff>
      <xdr:row>6</xdr:row>
      <xdr:rowOff>0</xdr:rowOff>
    </xdr:from>
    <xdr:to>
      <xdr:col>5</xdr:col>
      <xdr:colOff>749300</xdr:colOff>
      <xdr:row>24</xdr:row>
      <xdr:rowOff>88900</xdr:rowOff>
    </xdr:to>
    <xdr:sp macro="" textlink="">
      <xdr:nvSpPr>
        <xdr:cNvPr id="3" name="Rounded Rectangle 2">
          <a:extLst>
            <a:ext uri="{FF2B5EF4-FFF2-40B4-BE49-F238E27FC236}">
              <a16:creationId xmlns:a16="http://schemas.microsoft.com/office/drawing/2014/main" id="{C040C9C7-0819-8F4E-8384-55D678203885}"/>
            </a:ext>
          </a:extLst>
        </xdr:cNvPr>
        <xdr:cNvSpPr/>
      </xdr:nvSpPr>
      <xdr:spPr>
        <a:xfrm>
          <a:off x="1752600" y="1155700"/>
          <a:ext cx="3124200" cy="3568700"/>
        </a:xfrm>
        <a:prstGeom prst="roundRect">
          <a:avLst/>
        </a:prstGeom>
        <a:noFill/>
        <a:ln w="47625" cap="flat" cmpd="sng" algn="ctr">
          <a:solidFill>
            <a:schemeClr val="tx1"/>
          </a:solidFill>
          <a:prstDash val="lgDash"/>
          <a:round/>
          <a:headEnd type="none" w="med" len="med"/>
          <a:tailEnd type="none" w="med" len="med"/>
        </a:ln>
      </xdr:spPr>
      <xdr:style>
        <a:lnRef idx="0">
          <a:scrgbClr r="0" g="0" b="0"/>
        </a:lnRef>
        <a:fillRef idx="0">
          <a:scrgbClr r="0" g="0" b="0"/>
        </a:fillRef>
        <a:effectRef idx="0">
          <a:scrgbClr r="0" g="0" b="0"/>
        </a:effectRef>
        <a:fontRef idx="minor">
          <a:schemeClr val="accent5"/>
        </a:fontRef>
      </xdr:style>
      <xdr:txBody>
        <a:bodyPr vertOverflow="clip" horzOverflow="clip" rtlCol="0" anchor="t"/>
        <a:lstStyle/>
        <a:p>
          <a:pPr algn="l"/>
          <a:endParaRPr lang="en-US" sz="1100"/>
        </a:p>
      </xdr:txBody>
    </xdr:sp>
    <xdr:clientData/>
  </xdr:twoCellAnchor>
  <xdr:twoCellAnchor editAs="oneCell">
    <xdr:from>
      <xdr:col>15</xdr:col>
      <xdr:colOff>441738</xdr:colOff>
      <xdr:row>4</xdr:row>
      <xdr:rowOff>13803</xdr:rowOff>
    </xdr:from>
    <xdr:to>
      <xdr:col>19</xdr:col>
      <xdr:colOff>345107</xdr:colOff>
      <xdr:row>12</xdr:row>
      <xdr:rowOff>41411</xdr:rowOff>
    </xdr:to>
    <xdr:pic>
      <xdr:nvPicPr>
        <xdr:cNvPr id="4" name="Picture 3">
          <a:extLst>
            <a:ext uri="{FF2B5EF4-FFF2-40B4-BE49-F238E27FC236}">
              <a16:creationId xmlns:a16="http://schemas.microsoft.com/office/drawing/2014/main" id="{3668BD24-4F08-D3F4-2220-73491B83BC16}"/>
            </a:ext>
          </a:extLst>
        </xdr:cNvPr>
        <xdr:cNvPicPr>
          <a:picLocks noChangeAspect="1"/>
        </xdr:cNvPicPr>
      </xdr:nvPicPr>
      <xdr:blipFill>
        <a:blip xmlns:r="http://schemas.openxmlformats.org/officeDocument/2006/relationships" r:embed="rId1"/>
        <a:stretch>
          <a:fillRect/>
        </a:stretch>
      </xdr:blipFill>
      <xdr:spPr>
        <a:xfrm>
          <a:off x="12865651" y="786846"/>
          <a:ext cx="3216413" cy="17807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6"/>
  <sheetViews>
    <sheetView zoomScale="110" zoomScaleNormal="110" workbookViewId="0">
      <selection activeCell="D50" sqref="D50"/>
    </sheetView>
  </sheetViews>
  <sheetFormatPr baseColWidth="10" defaultColWidth="11.42578125" defaultRowHeight="15" x14ac:dyDescent="0.25"/>
  <cols>
    <col min="1" max="1" width="2.85546875" style="17" customWidth="1"/>
    <col min="2" max="3" width="24.7109375" style="17" customWidth="1"/>
    <col min="4" max="4" width="16" style="17" customWidth="1"/>
    <col min="5" max="5" width="24.7109375" style="17" customWidth="1"/>
    <col min="6" max="6" width="27.7109375" style="17" customWidth="1"/>
    <col min="7" max="8" width="24.7109375" style="17" customWidth="1"/>
    <col min="9" max="16384" width="11.42578125" style="17"/>
  </cols>
  <sheetData>
    <row r="1" spans="2:8" ht="15.75" thickBot="1" x14ac:dyDescent="0.3"/>
    <row r="2" spans="2:8" ht="18" x14ac:dyDescent="0.25">
      <c r="B2" s="265" t="s">
        <v>107</v>
      </c>
      <c r="C2" s="266"/>
      <c r="D2" s="266"/>
      <c r="E2" s="266"/>
      <c r="F2" s="266"/>
      <c r="G2" s="266"/>
      <c r="H2" s="267"/>
    </row>
    <row r="3" spans="2:8" x14ac:dyDescent="0.25">
      <c r="B3" s="18"/>
      <c r="C3" s="19"/>
      <c r="D3" s="19"/>
      <c r="E3" s="19"/>
      <c r="F3" s="19"/>
      <c r="G3" s="19"/>
      <c r="H3" s="20"/>
    </row>
    <row r="4" spans="2:8" ht="63" customHeight="1" x14ac:dyDescent="0.25">
      <c r="B4" s="268" t="s">
        <v>141</v>
      </c>
      <c r="C4" s="269"/>
      <c r="D4" s="269"/>
      <c r="E4" s="269"/>
      <c r="F4" s="269"/>
      <c r="G4" s="269"/>
      <c r="H4" s="270"/>
    </row>
    <row r="5" spans="2:8" ht="63" customHeight="1" x14ac:dyDescent="0.25">
      <c r="B5" s="271"/>
      <c r="C5" s="272"/>
      <c r="D5" s="272"/>
      <c r="E5" s="272"/>
      <c r="F5" s="272"/>
      <c r="G5" s="272"/>
      <c r="H5" s="273"/>
    </row>
    <row r="6" spans="2:8" ht="16.5" x14ac:dyDescent="0.25">
      <c r="B6" s="274" t="s">
        <v>105</v>
      </c>
      <c r="C6" s="275"/>
      <c r="D6" s="275"/>
      <c r="E6" s="275"/>
      <c r="F6" s="275"/>
      <c r="G6" s="275"/>
      <c r="H6" s="276"/>
    </row>
    <row r="7" spans="2:8" ht="95.25" customHeight="1" x14ac:dyDescent="0.25">
      <c r="B7" s="284" t="s">
        <v>110</v>
      </c>
      <c r="C7" s="285"/>
      <c r="D7" s="285"/>
      <c r="E7" s="285"/>
      <c r="F7" s="285"/>
      <c r="G7" s="285"/>
      <c r="H7" s="286"/>
    </row>
    <row r="8" spans="2:8" ht="16.5" x14ac:dyDescent="0.25">
      <c r="B8" s="49"/>
      <c r="C8" s="50"/>
      <c r="D8" s="50"/>
      <c r="E8" s="50"/>
      <c r="F8" s="50"/>
      <c r="G8" s="50"/>
      <c r="H8" s="51"/>
    </row>
    <row r="9" spans="2:8" ht="16.5" customHeight="1" x14ac:dyDescent="0.25">
      <c r="B9" s="277" t="s">
        <v>139</v>
      </c>
      <c r="C9" s="278"/>
      <c r="D9" s="278"/>
      <c r="E9" s="278"/>
      <c r="F9" s="278"/>
      <c r="G9" s="278"/>
      <c r="H9" s="279"/>
    </row>
    <row r="10" spans="2:8" ht="44.25" customHeight="1" x14ac:dyDescent="0.25">
      <c r="B10" s="277"/>
      <c r="C10" s="278"/>
      <c r="D10" s="278"/>
      <c r="E10" s="278"/>
      <c r="F10" s="278"/>
      <c r="G10" s="278"/>
      <c r="H10" s="279"/>
    </row>
    <row r="11" spans="2:8" ht="15.75" thickBot="1" x14ac:dyDescent="0.3">
      <c r="B11" s="38"/>
      <c r="C11" s="41"/>
      <c r="D11" s="46"/>
      <c r="E11" s="47"/>
      <c r="F11" s="47"/>
      <c r="G11" s="48"/>
      <c r="H11" s="42"/>
    </row>
    <row r="12" spans="2:8" ht="15.75" thickTop="1" x14ac:dyDescent="0.25">
      <c r="B12" s="38"/>
      <c r="C12" s="280" t="s">
        <v>106</v>
      </c>
      <c r="D12" s="281"/>
      <c r="E12" s="282" t="s">
        <v>140</v>
      </c>
      <c r="F12" s="283"/>
      <c r="G12" s="41"/>
      <c r="H12" s="42"/>
    </row>
    <row r="13" spans="2:8" ht="35.25" customHeight="1" x14ac:dyDescent="0.25">
      <c r="B13" s="38"/>
      <c r="C13" s="287" t="s">
        <v>133</v>
      </c>
      <c r="D13" s="288"/>
      <c r="E13" s="289" t="s">
        <v>138</v>
      </c>
      <c r="F13" s="290"/>
      <c r="G13" s="41"/>
      <c r="H13" s="42"/>
    </row>
    <row r="14" spans="2:8" ht="17.25" customHeight="1" x14ac:dyDescent="0.25">
      <c r="B14" s="38"/>
      <c r="C14" s="287" t="s">
        <v>134</v>
      </c>
      <c r="D14" s="288"/>
      <c r="E14" s="289" t="s">
        <v>136</v>
      </c>
      <c r="F14" s="290"/>
      <c r="G14" s="41"/>
      <c r="H14" s="42"/>
    </row>
    <row r="15" spans="2:8" ht="19.5" customHeight="1" x14ac:dyDescent="0.25">
      <c r="B15" s="38"/>
      <c r="C15" s="287" t="s">
        <v>135</v>
      </c>
      <c r="D15" s="288"/>
      <c r="E15" s="289" t="s">
        <v>137</v>
      </c>
      <c r="F15" s="290"/>
      <c r="G15" s="41"/>
      <c r="H15" s="42"/>
    </row>
    <row r="16" spans="2:8" ht="69.75" customHeight="1" x14ac:dyDescent="0.25">
      <c r="B16" s="38"/>
      <c r="C16" s="287" t="s">
        <v>108</v>
      </c>
      <c r="D16" s="288"/>
      <c r="E16" s="289" t="s">
        <v>109</v>
      </c>
      <c r="F16" s="290"/>
      <c r="G16" s="41"/>
      <c r="H16" s="42"/>
    </row>
    <row r="17" spans="2:8" ht="34.5" customHeight="1" x14ac:dyDescent="0.25">
      <c r="B17" s="38"/>
      <c r="C17" s="291" t="s">
        <v>2</v>
      </c>
      <c r="D17" s="292"/>
      <c r="E17" s="293" t="s">
        <v>142</v>
      </c>
      <c r="F17" s="294"/>
      <c r="G17" s="41"/>
      <c r="H17" s="42"/>
    </row>
    <row r="18" spans="2:8" ht="27.75" customHeight="1" x14ac:dyDescent="0.25">
      <c r="B18" s="38"/>
      <c r="C18" s="291" t="s">
        <v>3</v>
      </c>
      <c r="D18" s="292"/>
      <c r="E18" s="293" t="s">
        <v>143</v>
      </c>
      <c r="F18" s="294"/>
      <c r="G18" s="41"/>
      <c r="H18" s="42"/>
    </row>
    <row r="19" spans="2:8" ht="28.5" customHeight="1" x14ac:dyDescent="0.25">
      <c r="B19" s="38"/>
      <c r="C19" s="291" t="s">
        <v>40</v>
      </c>
      <c r="D19" s="292"/>
      <c r="E19" s="293" t="s">
        <v>144</v>
      </c>
      <c r="F19" s="294"/>
      <c r="G19" s="41"/>
      <c r="H19" s="42"/>
    </row>
    <row r="20" spans="2:8" ht="72.75" customHeight="1" x14ac:dyDescent="0.25">
      <c r="B20" s="38"/>
      <c r="C20" s="291" t="s">
        <v>1</v>
      </c>
      <c r="D20" s="292"/>
      <c r="E20" s="293" t="s">
        <v>145</v>
      </c>
      <c r="F20" s="294"/>
      <c r="G20" s="41"/>
      <c r="H20" s="42"/>
    </row>
    <row r="21" spans="2:8" ht="64.5" customHeight="1" x14ac:dyDescent="0.25">
      <c r="B21" s="38"/>
      <c r="C21" s="291" t="s">
        <v>47</v>
      </c>
      <c r="D21" s="292"/>
      <c r="E21" s="293" t="s">
        <v>242</v>
      </c>
      <c r="F21" s="294"/>
      <c r="G21" s="41"/>
      <c r="H21" s="42"/>
    </row>
    <row r="22" spans="2:8" ht="71.25" customHeight="1" x14ac:dyDescent="0.25">
      <c r="B22" s="38"/>
      <c r="C22" s="291" t="s">
        <v>165</v>
      </c>
      <c r="D22" s="292"/>
      <c r="E22" s="293" t="s">
        <v>243</v>
      </c>
      <c r="F22" s="294"/>
      <c r="G22" s="41"/>
      <c r="H22" s="42"/>
    </row>
    <row r="23" spans="2:8" ht="55.5" customHeight="1" x14ac:dyDescent="0.25">
      <c r="B23" s="38"/>
      <c r="C23" s="298" t="s">
        <v>111</v>
      </c>
      <c r="D23" s="299"/>
      <c r="E23" s="293" t="s">
        <v>244</v>
      </c>
      <c r="F23" s="294"/>
      <c r="G23" s="41"/>
      <c r="H23" s="42"/>
    </row>
    <row r="24" spans="2:8" ht="42" customHeight="1" x14ac:dyDescent="0.25">
      <c r="B24" s="38"/>
      <c r="C24" s="298" t="s">
        <v>45</v>
      </c>
      <c r="D24" s="299"/>
      <c r="E24" s="293" t="s">
        <v>112</v>
      </c>
      <c r="F24" s="294"/>
      <c r="G24" s="41"/>
      <c r="H24" s="42"/>
    </row>
    <row r="25" spans="2:8" ht="59.25" customHeight="1" x14ac:dyDescent="0.25">
      <c r="B25" s="38"/>
      <c r="C25" s="298" t="s">
        <v>104</v>
      </c>
      <c r="D25" s="299"/>
      <c r="E25" s="293" t="s">
        <v>113</v>
      </c>
      <c r="F25" s="294"/>
      <c r="G25" s="41"/>
      <c r="H25" s="42"/>
    </row>
    <row r="26" spans="2:8" ht="23.25" customHeight="1" x14ac:dyDescent="0.25">
      <c r="B26" s="38"/>
      <c r="C26" s="298" t="s">
        <v>10</v>
      </c>
      <c r="D26" s="299"/>
      <c r="E26" s="293" t="s">
        <v>114</v>
      </c>
      <c r="F26" s="294"/>
      <c r="G26" s="41"/>
      <c r="H26" s="42"/>
    </row>
    <row r="27" spans="2:8" ht="30.75" customHeight="1" x14ac:dyDescent="0.25">
      <c r="B27" s="38"/>
      <c r="C27" s="298" t="s">
        <v>118</v>
      </c>
      <c r="D27" s="299"/>
      <c r="E27" s="293" t="s">
        <v>115</v>
      </c>
      <c r="F27" s="294"/>
      <c r="G27" s="41"/>
      <c r="H27" s="42"/>
    </row>
    <row r="28" spans="2:8" ht="35.25" customHeight="1" x14ac:dyDescent="0.25">
      <c r="B28" s="38"/>
      <c r="C28" s="298" t="s">
        <v>119</v>
      </c>
      <c r="D28" s="299"/>
      <c r="E28" s="293" t="s">
        <v>116</v>
      </c>
      <c r="F28" s="294"/>
      <c r="G28" s="41"/>
      <c r="H28" s="42"/>
    </row>
    <row r="29" spans="2:8" ht="33" customHeight="1" x14ac:dyDescent="0.25">
      <c r="B29" s="38"/>
      <c r="C29" s="298" t="s">
        <v>119</v>
      </c>
      <c r="D29" s="299"/>
      <c r="E29" s="293" t="s">
        <v>116</v>
      </c>
      <c r="F29" s="294"/>
      <c r="G29" s="41"/>
      <c r="H29" s="42"/>
    </row>
    <row r="30" spans="2:8" ht="30" customHeight="1" x14ac:dyDescent="0.25">
      <c r="B30" s="38"/>
      <c r="C30" s="298" t="s">
        <v>120</v>
      </c>
      <c r="D30" s="299"/>
      <c r="E30" s="293" t="s">
        <v>117</v>
      </c>
      <c r="F30" s="294"/>
      <c r="G30" s="41"/>
      <c r="H30" s="42"/>
    </row>
    <row r="31" spans="2:8" ht="35.25" customHeight="1" x14ac:dyDescent="0.25">
      <c r="B31" s="38"/>
      <c r="C31" s="298" t="s">
        <v>121</v>
      </c>
      <c r="D31" s="299"/>
      <c r="E31" s="293" t="s">
        <v>122</v>
      </c>
      <c r="F31" s="294"/>
      <c r="G31" s="41"/>
      <c r="H31" s="42"/>
    </row>
    <row r="32" spans="2:8" ht="31.5" customHeight="1" x14ac:dyDescent="0.25">
      <c r="B32" s="38"/>
      <c r="C32" s="298" t="s">
        <v>123</v>
      </c>
      <c r="D32" s="299"/>
      <c r="E32" s="293" t="s">
        <v>124</v>
      </c>
      <c r="F32" s="294"/>
      <c r="G32" s="41"/>
      <c r="H32" s="42"/>
    </row>
    <row r="33" spans="2:8" ht="35.25" customHeight="1" x14ac:dyDescent="0.25">
      <c r="B33" s="38"/>
      <c r="C33" s="298" t="s">
        <v>125</v>
      </c>
      <c r="D33" s="299"/>
      <c r="E33" s="293" t="s">
        <v>126</v>
      </c>
      <c r="F33" s="294"/>
      <c r="G33" s="41"/>
      <c r="H33" s="42"/>
    </row>
    <row r="34" spans="2:8" ht="59.25" customHeight="1" x14ac:dyDescent="0.25">
      <c r="B34" s="38"/>
      <c r="C34" s="298" t="s">
        <v>127</v>
      </c>
      <c r="D34" s="299"/>
      <c r="E34" s="293" t="s">
        <v>128</v>
      </c>
      <c r="F34" s="294"/>
      <c r="G34" s="41"/>
      <c r="H34" s="42"/>
    </row>
    <row r="35" spans="2:8" ht="29.25" customHeight="1" x14ac:dyDescent="0.25">
      <c r="B35" s="38"/>
      <c r="C35" s="298" t="s">
        <v>27</v>
      </c>
      <c r="D35" s="299"/>
      <c r="E35" s="293" t="s">
        <v>129</v>
      </c>
      <c r="F35" s="294"/>
      <c r="G35" s="41"/>
      <c r="H35" s="42"/>
    </row>
    <row r="36" spans="2:8" ht="82.5" customHeight="1" x14ac:dyDescent="0.25">
      <c r="B36" s="38"/>
      <c r="C36" s="298" t="s">
        <v>131</v>
      </c>
      <c r="D36" s="299"/>
      <c r="E36" s="293" t="s">
        <v>130</v>
      </c>
      <c r="F36" s="294"/>
      <c r="G36" s="41"/>
      <c r="H36" s="42"/>
    </row>
    <row r="37" spans="2:8" ht="46.5" customHeight="1" x14ac:dyDescent="0.25">
      <c r="B37" s="38"/>
      <c r="C37" s="298" t="s">
        <v>37</v>
      </c>
      <c r="D37" s="299"/>
      <c r="E37" s="293" t="s">
        <v>132</v>
      </c>
      <c r="F37" s="294"/>
      <c r="G37" s="41"/>
      <c r="H37" s="42"/>
    </row>
    <row r="38" spans="2:8" ht="6.75" customHeight="1" thickBot="1" x14ac:dyDescent="0.3">
      <c r="B38" s="38"/>
      <c r="C38" s="300"/>
      <c r="D38" s="301"/>
      <c r="E38" s="302"/>
      <c r="F38" s="303"/>
      <c r="G38" s="41"/>
      <c r="H38" s="42"/>
    </row>
    <row r="39" spans="2:8" ht="15.75" thickTop="1" x14ac:dyDescent="0.25">
      <c r="B39" s="38"/>
      <c r="C39" s="39"/>
      <c r="D39" s="39"/>
      <c r="E39" s="40"/>
      <c r="F39" s="40"/>
      <c r="G39" s="41"/>
      <c r="H39" s="42"/>
    </row>
    <row r="40" spans="2:8" x14ac:dyDescent="0.25">
      <c r="B40" s="295" t="s">
        <v>250</v>
      </c>
      <c r="C40" s="296"/>
      <c r="D40" s="296"/>
      <c r="E40" s="296"/>
      <c r="F40" s="296"/>
      <c r="G40" s="296"/>
      <c r="H40" s="297"/>
    </row>
    <row r="41" spans="2:8" ht="21" customHeight="1" x14ac:dyDescent="0.25">
      <c r="B41" s="295" t="s">
        <v>245</v>
      </c>
      <c r="C41" s="296"/>
      <c r="D41" s="296"/>
      <c r="E41" s="296"/>
      <c r="F41" s="296"/>
      <c r="G41" s="296"/>
      <c r="H41" s="297"/>
    </row>
    <row r="42" spans="2:8" ht="20.25" customHeight="1" x14ac:dyDescent="0.25">
      <c r="B42" s="295" t="s">
        <v>246</v>
      </c>
      <c r="C42" s="296"/>
      <c r="D42" s="296"/>
      <c r="E42" s="296"/>
      <c r="F42" s="296"/>
      <c r="G42" s="296"/>
      <c r="H42" s="297"/>
    </row>
    <row r="43" spans="2:8" ht="20.25" customHeight="1" x14ac:dyDescent="0.25">
      <c r="B43" s="295" t="s">
        <v>247</v>
      </c>
      <c r="C43" s="296"/>
      <c r="D43" s="296"/>
      <c r="E43" s="296"/>
      <c r="F43" s="296"/>
      <c r="G43" s="296"/>
      <c r="H43" s="297"/>
    </row>
    <row r="44" spans="2:8" ht="20.25" customHeight="1" x14ac:dyDescent="0.25">
      <c r="B44" s="295" t="s">
        <v>248</v>
      </c>
      <c r="C44" s="296"/>
      <c r="D44" s="296"/>
      <c r="E44" s="296"/>
      <c r="F44" s="296"/>
      <c r="G44" s="296"/>
      <c r="H44" s="297"/>
    </row>
    <row r="45" spans="2:8" x14ac:dyDescent="0.25">
      <c r="B45" s="295" t="s">
        <v>249</v>
      </c>
      <c r="C45" s="296"/>
      <c r="D45" s="296"/>
      <c r="E45" s="296"/>
      <c r="F45" s="296"/>
      <c r="G45" s="296"/>
      <c r="H45" s="297"/>
    </row>
    <row r="46" spans="2:8" ht="15.75" thickBot="1" x14ac:dyDescent="0.3">
      <c r="B46" s="43"/>
      <c r="C46" s="44"/>
      <c r="D46" s="44"/>
      <c r="E46" s="44"/>
      <c r="F46" s="44"/>
      <c r="G46" s="44"/>
      <c r="H46" s="45"/>
    </row>
  </sheetData>
  <mergeCells count="65">
    <mergeCell ref="E28:F28"/>
    <mergeCell ref="C28:D28"/>
    <mergeCell ref="C16:D16"/>
    <mergeCell ref="E16:F16"/>
    <mergeCell ref="C14:D14"/>
    <mergeCell ref="E14:F14"/>
    <mergeCell ref="C15:D15"/>
    <mergeCell ref="E15:F15"/>
    <mergeCell ref="E22:F22"/>
    <mergeCell ref="C22:D22"/>
    <mergeCell ref="C25:D25"/>
    <mergeCell ref="E25:F25"/>
    <mergeCell ref="B42:H42"/>
    <mergeCell ref="C38:D38"/>
    <mergeCell ref="E38:F38"/>
    <mergeCell ref="C37:D37"/>
    <mergeCell ref="E37:F37"/>
    <mergeCell ref="C33:D33"/>
    <mergeCell ref="B41:H41"/>
    <mergeCell ref="C29:D29"/>
    <mergeCell ref="E29:F29"/>
    <mergeCell ref="C30:D30"/>
    <mergeCell ref="E30:F30"/>
    <mergeCell ref="E33:F33"/>
    <mergeCell ref="C34:D34"/>
    <mergeCell ref="C35:D35"/>
    <mergeCell ref="E35:F35"/>
    <mergeCell ref="C36:D36"/>
    <mergeCell ref="E36:F36"/>
    <mergeCell ref="B40:H40"/>
    <mergeCell ref="B43:H43"/>
    <mergeCell ref="B44:H44"/>
    <mergeCell ref="B45:H45"/>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12</v>
      </c>
    </row>
    <row r="4" spans="1:1" x14ac:dyDescent="0.2">
      <c r="A4" s="10" t="s">
        <v>13</v>
      </c>
    </row>
    <row r="5" spans="1:1" x14ac:dyDescent="0.2">
      <c r="A5" s="10" t="s">
        <v>14</v>
      </c>
    </row>
    <row r="6" spans="1:1" x14ac:dyDescent="0.2">
      <c r="A6" s="10" t="s">
        <v>8</v>
      </c>
    </row>
    <row r="7" spans="1:1" x14ac:dyDescent="0.2">
      <c r="A7" s="10" t="s">
        <v>7</v>
      </c>
    </row>
    <row r="8" spans="1:1" x14ac:dyDescent="0.2">
      <c r="A8" s="10" t="s">
        <v>17</v>
      </c>
    </row>
    <row r="9" spans="1:1" x14ac:dyDescent="0.2">
      <c r="A9" s="10" t="s">
        <v>18</v>
      </c>
    </row>
    <row r="10" spans="1:1" x14ac:dyDescent="0.2">
      <c r="A10" s="10" t="s">
        <v>20</v>
      </c>
    </row>
    <row r="11" spans="1:1" x14ac:dyDescent="0.2">
      <c r="A11" s="10" t="s">
        <v>21</v>
      </c>
    </row>
    <row r="12" spans="1:1" x14ac:dyDescent="0.2">
      <c r="A12" s="10" t="s">
        <v>23</v>
      </c>
    </row>
    <row r="13" spans="1:1" x14ac:dyDescent="0.2">
      <c r="A13" s="10" t="s">
        <v>24</v>
      </c>
    </row>
    <row r="14" spans="1:1" x14ac:dyDescent="0.2">
      <c r="A14" s="10" t="s">
        <v>25</v>
      </c>
    </row>
    <row r="16" spans="1:1" x14ac:dyDescent="0.2">
      <c r="A16" s="10" t="s">
        <v>28</v>
      </c>
    </row>
    <row r="17" spans="1:1" x14ac:dyDescent="0.2">
      <c r="A17" s="10" t="s">
        <v>29</v>
      </c>
    </row>
    <row r="18" spans="1:1" x14ac:dyDescent="0.2">
      <c r="A18" s="10" t="s">
        <v>30</v>
      </c>
    </row>
    <row r="20" spans="1:1" x14ac:dyDescent="0.2">
      <c r="A20" s="10" t="s">
        <v>38</v>
      </c>
    </row>
    <row r="21" spans="1:1" x14ac:dyDescent="0.2">
      <c r="A21" s="10"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U81"/>
  <sheetViews>
    <sheetView tabSelected="1" zoomScale="60" zoomScaleNormal="60" workbookViewId="0">
      <selection activeCell="AM78" sqref="AM78"/>
    </sheetView>
  </sheetViews>
  <sheetFormatPr baseColWidth="10" defaultColWidth="11.42578125" defaultRowHeight="16.5" x14ac:dyDescent="0.3"/>
  <cols>
    <col min="1" max="1" width="16.140625" style="2" customWidth="1"/>
    <col min="2" max="2" width="14.140625" style="2" customWidth="1"/>
    <col min="3" max="3" width="25.140625" style="2" customWidth="1"/>
    <col min="4" max="4" width="28" style="2" customWidth="1"/>
    <col min="5" max="5" width="30" style="1" customWidth="1"/>
    <col min="6" max="6" width="12" style="1" customWidth="1"/>
    <col min="7" max="7" width="12" style="1" bestFit="1" customWidth="1"/>
    <col min="8" max="8" width="14.28515625" style="1" customWidth="1"/>
    <col min="9" max="9" width="13.140625" style="1" customWidth="1"/>
    <col min="10" max="13" width="19" style="5" customWidth="1"/>
    <col min="14" max="14" width="16.42578125" style="1" customWidth="1"/>
    <col min="15" max="15" width="6.28515625" style="1" bestFit="1" customWidth="1"/>
    <col min="16" max="16" width="30.42578125" style="1" hidden="1" customWidth="1"/>
    <col min="17" max="17" width="30.42578125" style="1" customWidth="1"/>
    <col min="18" max="18" width="8.140625" style="1" customWidth="1"/>
    <col min="19" max="19" width="16" style="1" customWidth="1"/>
    <col min="20" max="20" width="5.85546875" style="1" customWidth="1"/>
    <col min="21" max="21" width="41" style="1" customWidth="1"/>
    <col min="22" max="22" width="15.140625" style="1" bestFit="1" customWidth="1"/>
    <col min="23" max="23" width="6.85546875" style="1" customWidth="1"/>
    <col min="24" max="24" width="5" style="1" customWidth="1"/>
    <col min="25" max="25" width="5.42578125" style="1" customWidth="1"/>
    <col min="26" max="26" width="7.140625" style="1" customWidth="1"/>
    <col min="27" max="27" width="6.7109375" style="1" customWidth="1"/>
    <col min="28" max="28" width="7.42578125" style="1" customWidth="1"/>
    <col min="29" max="29" width="8.28515625" style="1" customWidth="1"/>
    <col min="30" max="30" width="8.7109375" style="1" customWidth="1"/>
    <col min="31" max="31" width="10.42578125" style="1" customWidth="1"/>
    <col min="32" max="32" width="9.28515625" style="1" customWidth="1"/>
    <col min="33" max="33" width="9.140625" style="261" customWidth="1"/>
    <col min="34" max="34" width="8.42578125" style="1" customWidth="1"/>
    <col min="35" max="35" width="7.28515625" style="1" customWidth="1"/>
    <col min="36" max="36" width="41.7109375" style="1" customWidth="1"/>
    <col min="37" max="37" width="18.85546875" style="1" customWidth="1"/>
    <col min="38" max="38" width="16.85546875" style="1" customWidth="1"/>
    <col min="39" max="39" width="14.85546875" style="1" customWidth="1"/>
    <col min="40" max="40" width="18.42578125" style="1" customWidth="1"/>
    <col min="41" max="41" width="21" style="1" customWidth="1"/>
    <col min="42" max="16384" width="11.42578125" style="1"/>
  </cols>
  <sheetData>
    <row r="1" spans="1:73" ht="16.5" customHeight="1" x14ac:dyDescent="0.3">
      <c r="A1" s="474" t="s">
        <v>409</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6"/>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row>
    <row r="2" spans="1:73" ht="61.5" customHeight="1" x14ac:dyDescent="0.3">
      <c r="A2" s="477"/>
      <c r="B2" s="478"/>
      <c r="C2" s="478"/>
      <c r="D2" s="478"/>
      <c r="E2" s="478"/>
      <c r="F2" s="478"/>
      <c r="G2" s="478"/>
      <c r="H2" s="478"/>
      <c r="I2" s="478"/>
      <c r="J2" s="478"/>
      <c r="K2" s="478"/>
      <c r="L2" s="478"/>
      <c r="M2" s="478"/>
      <c r="N2" s="478"/>
      <c r="O2" s="478"/>
      <c r="P2" s="478"/>
      <c r="Q2" s="478"/>
      <c r="R2" s="478"/>
      <c r="S2" s="478"/>
      <c r="T2" s="478"/>
      <c r="U2" s="478"/>
      <c r="V2" s="478"/>
      <c r="W2" s="478"/>
      <c r="X2" s="478"/>
      <c r="Y2" s="478"/>
      <c r="Z2" s="478"/>
      <c r="AA2" s="478"/>
      <c r="AB2" s="478"/>
      <c r="AC2" s="478"/>
      <c r="AD2" s="478"/>
      <c r="AE2" s="478"/>
      <c r="AF2" s="478"/>
      <c r="AG2" s="478"/>
      <c r="AH2" s="478"/>
      <c r="AI2" s="478"/>
      <c r="AJ2" s="478"/>
      <c r="AK2" s="478"/>
      <c r="AL2" s="478"/>
      <c r="AM2" s="478"/>
      <c r="AN2" s="478"/>
      <c r="AO2" s="479"/>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row>
    <row r="3" spans="1:73" x14ac:dyDescent="0.3">
      <c r="A3" s="15"/>
      <c r="B3" s="16"/>
      <c r="C3" s="15"/>
      <c r="D3" s="15"/>
      <c r="E3" s="8"/>
      <c r="F3" s="8"/>
      <c r="G3" s="8"/>
      <c r="H3" s="8"/>
      <c r="I3" s="8"/>
      <c r="J3" s="14"/>
      <c r="K3" s="14"/>
      <c r="L3" s="14"/>
      <c r="M3" s="14"/>
      <c r="N3" s="8"/>
      <c r="O3" s="8"/>
      <c r="P3" s="8"/>
      <c r="Q3" s="8"/>
      <c r="R3" s="8"/>
      <c r="S3" s="8"/>
      <c r="T3" s="8"/>
      <c r="U3" s="8"/>
      <c r="V3" s="8"/>
      <c r="W3" s="8"/>
      <c r="X3" s="8"/>
      <c r="Y3" s="8"/>
      <c r="Z3" s="8"/>
      <c r="AA3" s="8"/>
      <c r="AB3" s="8"/>
      <c r="AC3" s="8"/>
      <c r="AD3" s="8"/>
      <c r="AE3" s="8"/>
      <c r="AF3" s="8"/>
      <c r="AG3" s="260"/>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row>
    <row r="4" spans="1:73" ht="26.25" hidden="1" customHeight="1" x14ac:dyDescent="0.3">
      <c r="A4" s="319" t="s">
        <v>41</v>
      </c>
      <c r="B4" s="320"/>
      <c r="C4" s="330"/>
      <c r="D4" s="331"/>
      <c r="E4" s="331"/>
      <c r="F4" s="331"/>
      <c r="G4" s="331"/>
      <c r="H4" s="331"/>
      <c r="I4" s="331"/>
      <c r="J4" s="331"/>
      <c r="K4" s="331"/>
      <c r="L4" s="331"/>
      <c r="M4" s="331"/>
      <c r="N4" s="331"/>
      <c r="O4" s="331"/>
      <c r="P4" s="331"/>
      <c r="Q4" s="331"/>
      <c r="R4" s="331"/>
      <c r="S4" s="332"/>
      <c r="T4" s="346"/>
      <c r="U4" s="346"/>
      <c r="V4" s="346"/>
      <c r="W4" s="8"/>
      <c r="X4" s="8"/>
      <c r="Y4" s="8"/>
      <c r="Z4" s="8"/>
      <c r="AA4" s="8"/>
      <c r="AB4" s="8"/>
      <c r="AC4" s="8"/>
      <c r="AD4" s="8"/>
      <c r="AE4" s="8"/>
      <c r="AF4" s="8"/>
      <c r="AG4" s="260"/>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row>
    <row r="5" spans="1:73" ht="30" hidden="1" customHeight="1" x14ac:dyDescent="0.3">
      <c r="A5" s="319" t="s">
        <v>88</v>
      </c>
      <c r="B5" s="320"/>
      <c r="C5" s="330"/>
      <c r="D5" s="331"/>
      <c r="E5" s="331"/>
      <c r="F5" s="331"/>
      <c r="G5" s="331"/>
      <c r="H5" s="331"/>
      <c r="I5" s="331"/>
      <c r="J5" s="331"/>
      <c r="K5" s="331"/>
      <c r="L5" s="331"/>
      <c r="M5" s="331"/>
      <c r="N5" s="331"/>
      <c r="O5" s="331"/>
      <c r="P5" s="331"/>
      <c r="Q5" s="331"/>
      <c r="R5" s="331"/>
      <c r="S5" s="332"/>
      <c r="T5" s="8"/>
      <c r="U5" s="8"/>
      <c r="V5" s="8"/>
      <c r="W5" s="8"/>
      <c r="X5" s="8"/>
      <c r="Y5" s="8"/>
      <c r="Z5" s="8"/>
      <c r="AA5" s="8"/>
      <c r="AB5" s="8"/>
      <c r="AC5" s="8"/>
      <c r="AD5" s="8"/>
      <c r="AE5" s="8"/>
      <c r="AF5" s="8"/>
      <c r="AG5" s="260"/>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row>
    <row r="6" spans="1:73" ht="49.5" hidden="1" customHeight="1" x14ac:dyDescent="0.3">
      <c r="A6" s="319" t="s">
        <v>42</v>
      </c>
      <c r="B6" s="320"/>
      <c r="C6" s="333"/>
      <c r="D6" s="334"/>
      <c r="E6" s="334"/>
      <c r="F6" s="334"/>
      <c r="G6" s="334"/>
      <c r="H6" s="334"/>
      <c r="I6" s="334"/>
      <c r="J6" s="334"/>
      <c r="K6" s="334"/>
      <c r="L6" s="334"/>
      <c r="M6" s="334"/>
      <c r="N6" s="334"/>
      <c r="O6" s="334"/>
      <c r="P6" s="334"/>
      <c r="Q6" s="334"/>
      <c r="R6" s="334"/>
      <c r="S6" s="335"/>
      <c r="T6" s="8"/>
      <c r="U6" s="106"/>
      <c r="V6" s="8"/>
      <c r="W6" s="8"/>
      <c r="X6" s="8"/>
      <c r="Y6" s="8"/>
      <c r="Z6" s="8"/>
      <c r="AA6" s="8"/>
      <c r="AB6" s="8"/>
      <c r="AC6" s="8"/>
      <c r="AD6" s="164"/>
      <c r="AE6" s="8"/>
      <c r="AF6" s="8"/>
      <c r="AG6" s="260"/>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row>
    <row r="7" spans="1:73" x14ac:dyDescent="0.3">
      <c r="A7" s="347" t="s">
        <v>95</v>
      </c>
      <c r="B7" s="348"/>
      <c r="C7" s="348"/>
      <c r="D7" s="348"/>
      <c r="E7" s="348"/>
      <c r="F7" s="348"/>
      <c r="G7" s="348"/>
      <c r="H7" s="348"/>
      <c r="I7" s="348"/>
      <c r="J7" s="348"/>
      <c r="K7" s="348"/>
      <c r="L7" s="348"/>
      <c r="M7" s="348"/>
      <c r="N7" s="347" t="s">
        <v>96</v>
      </c>
      <c r="O7" s="348"/>
      <c r="P7" s="348"/>
      <c r="Q7" s="348"/>
      <c r="R7" s="348"/>
      <c r="S7" s="349"/>
      <c r="T7" s="347" t="s">
        <v>97</v>
      </c>
      <c r="U7" s="348"/>
      <c r="V7" s="348"/>
      <c r="W7" s="348"/>
      <c r="X7" s="348"/>
      <c r="Y7" s="348"/>
      <c r="Z7" s="348"/>
      <c r="AA7" s="348"/>
      <c r="AB7" s="349"/>
      <c r="AC7" s="347" t="s">
        <v>98</v>
      </c>
      <c r="AD7" s="348"/>
      <c r="AE7" s="348"/>
      <c r="AF7" s="348"/>
      <c r="AG7" s="348"/>
      <c r="AH7" s="348"/>
      <c r="AI7" s="349"/>
      <c r="AJ7" s="347" t="s">
        <v>32</v>
      </c>
      <c r="AK7" s="348"/>
      <c r="AL7" s="348"/>
      <c r="AM7" s="348"/>
      <c r="AN7" s="348"/>
      <c r="AO7" s="349"/>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row>
    <row r="8" spans="1:73" ht="16.5" customHeight="1" x14ac:dyDescent="0.3">
      <c r="A8" s="321" t="s">
        <v>0</v>
      </c>
      <c r="B8" s="326" t="s">
        <v>2</v>
      </c>
      <c r="C8" s="324" t="s">
        <v>3</v>
      </c>
      <c r="D8" s="324" t="s">
        <v>40</v>
      </c>
      <c r="E8" s="325" t="s">
        <v>1</v>
      </c>
      <c r="F8" s="343" t="s">
        <v>234</v>
      </c>
      <c r="G8" s="344"/>
      <c r="H8" s="344"/>
      <c r="I8" s="345"/>
      <c r="J8" s="323" t="s">
        <v>47</v>
      </c>
      <c r="K8" s="53"/>
      <c r="L8" s="53"/>
      <c r="M8" s="53"/>
      <c r="N8" s="337" t="s">
        <v>31</v>
      </c>
      <c r="O8" s="338" t="s">
        <v>5</v>
      </c>
      <c r="P8" s="323" t="s">
        <v>68</v>
      </c>
      <c r="Q8" s="54"/>
      <c r="R8" s="338" t="s">
        <v>5</v>
      </c>
      <c r="S8" s="324" t="s">
        <v>45</v>
      </c>
      <c r="T8" s="328" t="s">
        <v>9</v>
      </c>
      <c r="U8" s="327" t="s">
        <v>104</v>
      </c>
      <c r="V8" s="323" t="s">
        <v>10</v>
      </c>
      <c r="W8" s="327" t="s">
        <v>6</v>
      </c>
      <c r="X8" s="327"/>
      <c r="Y8" s="327"/>
      <c r="Z8" s="327"/>
      <c r="AA8" s="327"/>
      <c r="AB8" s="327"/>
      <c r="AC8" s="336" t="s">
        <v>94</v>
      </c>
      <c r="AD8" s="336" t="s">
        <v>43</v>
      </c>
      <c r="AE8" s="336" t="s">
        <v>5</v>
      </c>
      <c r="AF8" s="336" t="s">
        <v>44</v>
      </c>
      <c r="AG8" s="336" t="s">
        <v>5</v>
      </c>
      <c r="AH8" s="336" t="s">
        <v>46</v>
      </c>
      <c r="AI8" s="328" t="s">
        <v>27</v>
      </c>
      <c r="AJ8" s="327" t="s">
        <v>32</v>
      </c>
      <c r="AK8" s="327" t="s">
        <v>33</v>
      </c>
      <c r="AL8" s="327" t="s">
        <v>34</v>
      </c>
      <c r="AM8" s="327" t="s">
        <v>36</v>
      </c>
      <c r="AN8" s="327" t="s">
        <v>35</v>
      </c>
      <c r="AO8" s="327" t="s">
        <v>37</v>
      </c>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row>
    <row r="9" spans="1:73" s="4" customFormat="1" ht="44.1" customHeight="1" x14ac:dyDescent="0.25">
      <c r="A9" s="322"/>
      <c r="B9" s="326"/>
      <c r="C9" s="327"/>
      <c r="D9" s="327"/>
      <c r="E9" s="326"/>
      <c r="F9" s="52" t="s">
        <v>235</v>
      </c>
      <c r="G9" s="52" t="s">
        <v>236</v>
      </c>
      <c r="H9" s="52" t="s">
        <v>241</v>
      </c>
      <c r="I9" s="52" t="s">
        <v>237</v>
      </c>
      <c r="J9" s="324"/>
      <c r="K9" s="52" t="s">
        <v>165</v>
      </c>
      <c r="L9" s="52" t="s">
        <v>166</v>
      </c>
      <c r="M9" s="52" t="s">
        <v>167</v>
      </c>
      <c r="N9" s="324"/>
      <c r="O9" s="339"/>
      <c r="P9" s="324"/>
      <c r="Q9" s="64" t="s">
        <v>213</v>
      </c>
      <c r="R9" s="339"/>
      <c r="S9" s="327"/>
      <c r="T9" s="329"/>
      <c r="U9" s="327"/>
      <c r="V9" s="324"/>
      <c r="W9" s="7" t="s">
        <v>11</v>
      </c>
      <c r="X9" s="7" t="s">
        <v>15</v>
      </c>
      <c r="Y9" s="7" t="s">
        <v>26</v>
      </c>
      <c r="Z9" s="7" t="s">
        <v>16</v>
      </c>
      <c r="AA9" s="7" t="s">
        <v>19</v>
      </c>
      <c r="AB9" s="7" t="s">
        <v>22</v>
      </c>
      <c r="AC9" s="336"/>
      <c r="AD9" s="336"/>
      <c r="AE9" s="336"/>
      <c r="AF9" s="336"/>
      <c r="AG9" s="336"/>
      <c r="AH9" s="336"/>
      <c r="AI9" s="329"/>
      <c r="AJ9" s="327"/>
      <c r="AK9" s="327"/>
      <c r="AL9" s="327"/>
      <c r="AM9" s="327"/>
      <c r="AN9" s="327"/>
      <c r="AO9" s="327"/>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row>
    <row r="10" spans="1:73" s="3" customFormat="1" ht="54.75" customHeight="1" x14ac:dyDescent="0.25">
      <c r="A10" s="307" t="str">
        <f>+'Tabla Impacto'!G8</f>
        <v>RC - 001GF</v>
      </c>
      <c r="B10" s="310" t="s">
        <v>90</v>
      </c>
      <c r="C10" s="310" t="s">
        <v>400</v>
      </c>
      <c r="D10" s="310" t="s">
        <v>401</v>
      </c>
      <c r="E10" s="304" t="str">
        <f>'Definición RC'!D6</f>
        <v>Posibilidad de Realizar  pagos en contratos de suministro y/o prestación de servicios sin el cumplimiento de los requisitos legales y procedimentales, con el propósito de obtener beneficios indebidos, dádivas o favorecer a terceros.</v>
      </c>
      <c r="F10" s="304" t="s">
        <v>238</v>
      </c>
      <c r="G10" s="304" t="s">
        <v>238</v>
      </c>
      <c r="H10" s="304" t="s">
        <v>238</v>
      </c>
      <c r="I10" s="304" t="s">
        <v>238</v>
      </c>
      <c r="J10" s="310" t="str">
        <f>IF(AND(F10="SI", G10="SI", H10="SI", I10="SI"), "Riesgo de Corrupción", "Riesgo Institucional")</f>
        <v>Riesgo de Corrupción</v>
      </c>
      <c r="K10" s="310" t="s">
        <v>149</v>
      </c>
      <c r="L10" s="310">
        <f>IF(K10='Tabla probabilidad'!$E$5,'Tabla probabilidad'!$B$5,IF('Mapa final'!K10='Tabla probabilidad'!$E$6,'Tabla probabilidad'!$B$6,IF('Mapa final'!K10='Tabla probabilidad'!$E$7,'Tabla probabilidad'!$B$7,IF('Mapa final'!K10='Tabla probabilidad'!$E$8,'Tabla probabilidad'!$B$8,IF('Mapa final'!K10='Tabla probabilidad'!$E$9,'Tabla probabilidad'!$B$9,0)))))</f>
        <v>2</v>
      </c>
      <c r="M10" s="310" t="str">
        <f>IF(K10='Tabla probabilidad'!$E$5,'Tabla probabilidad'!$D$5,IF('Mapa final'!K10='Tabla probabilidad'!$E$6,'Tabla probabilidad'!$D$6,IF('Mapa final'!K10='Tabla probabilidad'!$E$7,'Tabla probabilidad'!$D$7,IF('Mapa final'!K10='Tabla probabilidad'!$E$8,'Tabla probabilidad'!$D$8,IF('Mapa final'!K10='Tabla probabilidad'!$E$9,'Tabla probabilidad'!$D$9,0)))))</f>
        <v>El evento puede ocurrir en algún momento</v>
      </c>
      <c r="N10" s="340" t="str">
        <f>IF(L10=5,"Casi Seguro",IF(L10=4,"Probable",IF(L10=3,"Posible",IF(L10=2,"Improbable",IF(L10=1,"Rara vez","Error")))))</f>
        <v>Improbable</v>
      </c>
      <c r="O10" s="316">
        <f>IF(N10="Casi seguro",1,IF(N10="Probable",0.8,IF(N10="Posible",0.6,IF(N10="Improbable",0.4,IF(N10="Rara vez",0.2,)))))</f>
        <v>0.4</v>
      </c>
      <c r="P10" s="316" t="e">
        <f>IF(NOT(ISERROR(MATCH(#REF!,'Tabla Impacto'!#REF!,0))),'Tabla Impacto'!#REF!&amp;"Por favor no seleccionar los criterios de impacto(Afectación Económica o presupuestal y Pérdida Reputacional)",#REF!)</f>
        <v>#REF!</v>
      </c>
      <c r="Q10" s="316" t="str">
        <f>IF('Tabla Impacto'!G29=0,"SIN VALORACIÓN",IF('Tabla Impacto'!G29&lt;=5,"Moderado",IF('Tabla Impacto'!G29&lt;=11,"Mayor",IF('Tabla Impacto'!G29&gt;=12,"Catastrófico","SIN IMPACTO"))))</f>
        <v>Mayor</v>
      </c>
      <c r="R10" s="316">
        <f>IF(Q10="SIN VALORACIÓN","Valorar Impacto",IF(Q10="Moderado",0.6,IF(Q10="Mayor",0.8,IF(Q10="Catastrófico",1))))</f>
        <v>0.8</v>
      </c>
      <c r="S10" s="313" t="str">
        <f>IF(Q10="Leve","Impacto inválido para riesgo de corrupción",IF(Q10="Menor","Impacto inválido para riesgo de corrupción",IF(OR(AND(N10="Rara vez",Q10="Moderado"),AND(N10="Improbable",Q10="Moderado"),AND(N10="Posible",Q10="Moderado"),AND(N10="Probable",Q10="Moderado"),AND(N10="Casi Seguro",Q10="Moderado")),"Moderado",IF(OR(AND(N10="Rara vez",Q10="Mayor"),AND(N10="Improbable",Q10="Mayor"),AND(N10="Posible",Q10="Mayor"),AND(N10="Probable",Q10="Mayor"),AND(N10="Casi Seguro",Q10="Mayor")),"Alto",IF(OR(AND(N10="Rara vez",Q10="Catastrófico"),AND(N10="Improbable",Q10="Catastrófico"),AND(N10="Posible",Q10="Catastrófico"),AND(N10="Probable",Q10="Catastrófico"),AND(N10="Casi Seguro",Q10="Catastrófico")),"Extremo","")))))</f>
        <v>Alto</v>
      </c>
      <c r="T10" s="6">
        <v>1</v>
      </c>
      <c r="U10" s="89" t="s">
        <v>394</v>
      </c>
      <c r="V10" s="90" t="str">
        <f>IF(OR(W10="Preventivo",W10="Detectivo"),"Probabilidad",IF(W10="Correctivo","Impacto",""))</f>
        <v>Probabilidad</v>
      </c>
      <c r="W10" s="91" t="s">
        <v>12</v>
      </c>
      <c r="X10" s="91" t="s">
        <v>7</v>
      </c>
      <c r="Y10" s="92" t="str">
        <f>IF(AND(W10="Preventivo",X10="Automático"),"50%",IF(AND(W10="Preventivo",X10="Manual"),"40%",IF(AND(W10="Detectivo",X10="Automático"),"40%",IF(AND(W10="Detectivo",X10="Manual"),"30%",IF(AND(W10="Correctivo",X10="Automático"),"35%",IF(AND(W10="Correctivo",X10="Manual"),"25%",""))))))</f>
        <v>40%</v>
      </c>
      <c r="Z10" s="91" t="s">
        <v>17</v>
      </c>
      <c r="AA10" s="91" t="s">
        <v>20</v>
      </c>
      <c r="AB10" s="91" t="s">
        <v>77</v>
      </c>
      <c r="AC10" s="93">
        <f>IFERROR(IF(V10="Probabilidad",(O10-(+O10*Y10)),IF(V10="Impacto",O10,"")),"")</f>
        <v>0.24</v>
      </c>
      <c r="AD10" s="94" t="str">
        <f>IFERROR(IF(AC10="","",IF(AC10&lt;=0.2,"Muy Baja",IF(AC10&lt;=0.4,"Baja",IF(AC10&lt;=0.6,"Media",IF(AC10&lt;=0.8,"Alta","Muy Alta"))))),"")</f>
        <v>Baja</v>
      </c>
      <c r="AE10" s="95">
        <f>+AC10</f>
        <v>0.24</v>
      </c>
      <c r="AF10" s="94" t="str">
        <f>IFERROR(IF(AG10="","",IF(AG10&lt;=0.2,"Leve",IF(AG10&lt;=0.4,"Menor",IF(AG10&lt;=0.6,"Moderado",IF(AG10&lt;=0.8,"Mayor","Catastrófico"))))),"")</f>
        <v>Mayor</v>
      </c>
      <c r="AG10" s="252">
        <f>IFERROR(IF(V10="Impacto",(R10-(+R10*Y10)),IF(V10="Probabilidad",R10,"")),"")</f>
        <v>0.8</v>
      </c>
      <c r="AH10" s="96" t="str">
        <f>IFERROR(IF(OR(AND(AD10="Muy Baja",AF10="Leve"),AND(AD10="Muy Baja",AF10="Menor"),AND(AD10="Baja",AF10="Leve")),"Bajo",IF(OR(AND(AD10="Muy baja",AF10="Moderado"),AND(AD10="Baja",AF10="Menor"),AND(AD10="Baja",AF10="Moderado"),AND(AD10="Media",AF10="Leve"),AND(AD10="Media",AF10="Menor"),AND(AD10="Media",AF10="Moderado"),AND(AD10="Alta",AF10="Leve"),AND(AD10="Alta",AF10="Menor")),"Moderado",IF(OR(AND(AD10="Muy Baja",AF10="Mayor"),AND(AD10="Baja",AF10="Mayor"),AND(AD10="Media",AF10="Mayor"),AND(AD10="Alta",AF10="Moderado"),AND(AD10="Alta",AF10="Mayor"),AND(AD10="Muy Alta",AF10="Leve"),AND(AD10="Muy Alta",AF10="Menor"),AND(AD10="Muy Alta",AF10="Moderado"),AND(AD10="Muy Alta",AF10="Mayor")),"Alto",IF(OR(AND(AD10="Muy Baja",AF10="Catastrófico"),AND(AD10="Baja",AF10="Catastrófico"),AND(AD10="Media",AF10="Catastrófico"),AND(AD10="Alta",AF10="Catastrófico"),AND(AD10="Muy Alta",AF10="Catastrófico")),"Extremo","")))),"")</f>
        <v>Alto</v>
      </c>
      <c r="AI10" s="97"/>
      <c r="AJ10" s="98"/>
      <c r="AK10" s="99"/>
      <c r="AL10" s="100"/>
      <c r="AM10" s="100"/>
      <c r="AN10" s="98"/>
      <c r="AO10" s="99"/>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row>
    <row r="11" spans="1:73" s="3" customFormat="1" ht="89.25" customHeight="1" x14ac:dyDescent="0.25">
      <c r="A11" s="308"/>
      <c r="B11" s="311"/>
      <c r="C11" s="311"/>
      <c r="D11" s="311"/>
      <c r="E11" s="305"/>
      <c r="F11" s="305"/>
      <c r="G11" s="305"/>
      <c r="H11" s="305"/>
      <c r="I11" s="305"/>
      <c r="J11" s="311"/>
      <c r="K11" s="311"/>
      <c r="L11" s="311"/>
      <c r="M11" s="311"/>
      <c r="N11" s="341"/>
      <c r="O11" s="317"/>
      <c r="P11" s="317" t="e">
        <f>IF(NOT(ISERROR(MATCH(#REF!,_xlfn.ANCHORARRAY(E22),0))),O24&amp;"Por favor no seleccionar los criterios de impacto",#REF!)</f>
        <v>#REF!</v>
      </c>
      <c r="Q11" s="317"/>
      <c r="R11" s="317"/>
      <c r="S11" s="314"/>
      <c r="T11" s="6">
        <v>2</v>
      </c>
      <c r="U11" s="89" t="s">
        <v>395</v>
      </c>
      <c r="V11" s="90" t="str">
        <f>IF(OR(W11="Preventivo",W11="Detectivo"),"Probabilidad",IF(W11="Correctivo","Impacto",""))</f>
        <v>Probabilidad</v>
      </c>
      <c r="W11" s="91" t="s">
        <v>13</v>
      </c>
      <c r="X11" s="91" t="s">
        <v>7</v>
      </c>
      <c r="Y11" s="92" t="str">
        <f t="shared" ref="Y11:Y15" si="0">IF(AND(W11="Preventivo",X11="Automático"),"50%",IF(AND(W11="Preventivo",X11="Manual"),"40%",IF(AND(W11="Detectivo",X11="Automático"),"40%",IF(AND(W11="Detectivo",X11="Manual"),"30%",IF(AND(W11="Correctivo",X11="Automático"),"35%",IF(AND(W11="Correctivo",X11="Manual"),"25%",""))))))</f>
        <v>30%</v>
      </c>
      <c r="Z11" s="91" t="s">
        <v>17</v>
      </c>
      <c r="AA11" s="91" t="s">
        <v>20</v>
      </c>
      <c r="AB11" s="91" t="s">
        <v>77</v>
      </c>
      <c r="AC11" s="93">
        <f>IFERROR(IF(AND(V10="Probabilidad",V11="Probabilidad"),(AE10-(+AE10*Y11)),IF(V11="Probabilidad",(O10-(+O10*Y11)),IF(V11="Impacto",AE10,""))),"")</f>
        <v>0.16799999999999998</v>
      </c>
      <c r="AD11" s="94" t="str">
        <f t="shared" ref="AD11:AD71" si="1">IFERROR(IF(AC11="","",IF(AC11&lt;=0.2,"Muy Baja",IF(AC11&lt;=0.4,"Baja",IF(AC11&lt;=0.6,"Media",IF(AC11&lt;=0.8,"Alta","Muy Alta"))))),"")</f>
        <v>Muy Baja</v>
      </c>
      <c r="AE11" s="95">
        <f t="shared" ref="AE11:AE15" si="2">+AC11</f>
        <v>0.16799999999999998</v>
      </c>
      <c r="AF11" s="94" t="str">
        <f t="shared" ref="AF11:AF68" si="3">IFERROR(IF(AG11="","",IF(AG11&lt;=0.2,"Leve",IF(AG11&lt;=0.4,"Menor",IF(AG11&lt;=0.6,"Moderado",IF(AG11&lt;=0.8,"Mayor","Catastrófico"))))),"")</f>
        <v>Mayor</v>
      </c>
      <c r="AG11" s="252">
        <f>IFERROR(IF(AND(V10="Impacto",V11="Impacto"),(AG10-(+AG10*Y11)),IF(V11="Impacto",(R10-(+R10*Y11)),IF(V11="Probabilidad",AG10,""))),"")</f>
        <v>0.8</v>
      </c>
      <c r="AH11" s="96" t="str">
        <f t="shared" ref="AH11:AH15" si="4">IFERROR(IF(OR(AND(AD11="Muy Baja",AF11="Leve"),AND(AD11="Muy Baja",AF11="Menor"),AND(AD11="Baja",AF11="Leve")),"Bajo",IF(OR(AND(AD11="Muy baja",AF11="Moderado"),AND(AD11="Baja",AF11="Menor"),AND(AD11="Baja",AF11="Moderado"),AND(AD11="Media",AF11="Leve"),AND(AD11="Media",AF11="Menor"),AND(AD11="Media",AF11="Moderado"),AND(AD11="Alta",AF11="Leve"),AND(AD11="Alta",AF11="Menor")),"Moderado",IF(OR(AND(AD11="Muy Baja",AF11="Mayor"),AND(AD11="Baja",AF11="Mayor"),AND(AD11="Media",AF11="Mayor"),AND(AD11="Alta",AF11="Moderado"),AND(AD11="Alta",AF11="Mayor"),AND(AD11="Muy Alta",AF11="Leve"),AND(AD11="Muy Alta",AF11="Menor"),AND(AD11="Muy Alta",AF11="Moderado"),AND(AD11="Muy Alta",AF11="Mayor")),"Alto",IF(OR(AND(AD11="Muy Baja",AF11="Catastrófico"),AND(AD11="Baja",AF11="Catastrófico"),AND(AD11="Media",AF11="Catastrófico"),AND(AD11="Alta",AF11="Catastrófico"),AND(AD11="Muy Alta",AF11="Catastrófico")),"Extremo","")))),"")</f>
        <v>Alto</v>
      </c>
      <c r="AI11" s="97"/>
      <c r="AJ11" s="98"/>
      <c r="AK11" s="99"/>
      <c r="AL11" s="100"/>
      <c r="AM11" s="100"/>
      <c r="AN11" s="98"/>
      <c r="AO11" s="99"/>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row>
    <row r="12" spans="1:73" s="3" customFormat="1" ht="65.25" customHeight="1" x14ac:dyDescent="0.25">
      <c r="A12" s="308"/>
      <c r="B12" s="311"/>
      <c r="C12" s="311"/>
      <c r="D12" s="311"/>
      <c r="E12" s="305"/>
      <c r="F12" s="305"/>
      <c r="G12" s="305"/>
      <c r="H12" s="305"/>
      <c r="I12" s="305"/>
      <c r="J12" s="311"/>
      <c r="K12" s="311"/>
      <c r="L12" s="311"/>
      <c r="M12" s="311"/>
      <c r="N12" s="341"/>
      <c r="O12" s="317"/>
      <c r="P12" s="317" t="e">
        <f>IF(NOT(ISERROR(MATCH(#REF!,_xlfn.ANCHORARRAY(E23),0))),O25&amp;"Por favor no seleccionar los criterios de impacto",#REF!)</f>
        <v>#REF!</v>
      </c>
      <c r="Q12" s="317"/>
      <c r="R12" s="317"/>
      <c r="S12" s="314"/>
      <c r="T12" s="6">
        <v>3</v>
      </c>
      <c r="U12" s="101" t="s">
        <v>396</v>
      </c>
      <c r="V12" s="90" t="str">
        <f>IF(OR(W12="Preventivo",W12="Detectivo"),"Probabilidad",IF(W12="Correctivo","Impacto",""))</f>
        <v>Impacto</v>
      </c>
      <c r="W12" s="91" t="s">
        <v>14</v>
      </c>
      <c r="X12" s="91" t="s">
        <v>7</v>
      </c>
      <c r="Y12" s="92" t="str">
        <f t="shared" si="0"/>
        <v>25%</v>
      </c>
      <c r="Z12" s="91" t="s">
        <v>17</v>
      </c>
      <c r="AA12" s="91" t="s">
        <v>20</v>
      </c>
      <c r="AB12" s="91" t="s">
        <v>77</v>
      </c>
      <c r="AC12" s="93">
        <f>IFERROR(IF(AND(V11="Probabilidad",V12="Probabilidad"),(AE11-(+AE11*Y12)),IF(AND(V11="Impacto",V12="Probabilidad"),(AE10-(+AE10*Y12)),IF(V12="Impacto",AE11,""))),"")</f>
        <v>0.16799999999999998</v>
      </c>
      <c r="AD12" s="94" t="str">
        <f t="shared" si="1"/>
        <v>Muy Baja</v>
      </c>
      <c r="AE12" s="95">
        <f t="shared" si="2"/>
        <v>0.16799999999999998</v>
      </c>
      <c r="AF12" s="94" t="str">
        <f t="shared" si="3"/>
        <v>Moderado</v>
      </c>
      <c r="AG12" s="252">
        <f>IFERROR(IF(AND(V11="Impacto",V12="Impacto"),(AG11-(+AG11*Y12)),IF(AND(V11="Probabilidad",V12="Impacto"),(AG10-(+AG10*Y12)),IF(V12="Probabilidad",AG11,""))),"")</f>
        <v>0.60000000000000009</v>
      </c>
      <c r="AH12" s="96" t="str">
        <f t="shared" si="4"/>
        <v>Moderado</v>
      </c>
      <c r="AI12" s="97"/>
      <c r="AJ12" s="98" t="s">
        <v>397</v>
      </c>
      <c r="AK12" s="99" t="s">
        <v>398</v>
      </c>
      <c r="AL12" s="100">
        <v>45960</v>
      </c>
      <c r="AM12" s="100">
        <v>45991</v>
      </c>
      <c r="AN12" s="98"/>
      <c r="AO12" s="99"/>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row>
    <row r="13" spans="1:73" s="3" customFormat="1" x14ac:dyDescent="0.25">
      <c r="A13" s="308"/>
      <c r="B13" s="311"/>
      <c r="C13" s="311"/>
      <c r="D13" s="311"/>
      <c r="E13" s="305"/>
      <c r="F13" s="305"/>
      <c r="G13" s="305"/>
      <c r="H13" s="305"/>
      <c r="I13" s="305"/>
      <c r="J13" s="311"/>
      <c r="K13" s="311"/>
      <c r="L13" s="311"/>
      <c r="M13" s="311"/>
      <c r="N13" s="341"/>
      <c r="O13" s="317"/>
      <c r="P13" s="317" t="e">
        <f>IF(NOT(ISERROR(MATCH(#REF!,_xlfn.ANCHORARRAY(E24),0))),O26&amp;"Por favor no seleccionar los criterios de impacto",#REF!)</f>
        <v>#REF!</v>
      </c>
      <c r="Q13" s="317"/>
      <c r="R13" s="317"/>
      <c r="S13" s="314"/>
      <c r="T13" s="6">
        <v>4</v>
      </c>
      <c r="U13" s="89"/>
      <c r="V13" s="90" t="str">
        <f t="shared" ref="V13:V15" si="5">IF(OR(W13="Preventivo",W13="Detectivo"),"Probabilidad",IF(W13="Correctivo","Impacto",""))</f>
        <v/>
      </c>
      <c r="W13" s="91"/>
      <c r="X13" s="91"/>
      <c r="Y13" s="92" t="str">
        <f t="shared" si="0"/>
        <v/>
      </c>
      <c r="Z13" s="91"/>
      <c r="AA13" s="91"/>
      <c r="AB13" s="91"/>
      <c r="AC13" s="93" t="str">
        <f t="shared" ref="AC13:AC15" si="6">IFERROR(IF(AND(V12="Probabilidad",V13="Probabilidad"),(AE12-(+AE12*Y13)),IF(AND(V12="Impacto",V13="Probabilidad"),(AE11-(+AE11*Y13)),IF(V13="Impacto",AE12,""))),"")</f>
        <v/>
      </c>
      <c r="AD13" s="94" t="str">
        <f t="shared" si="1"/>
        <v/>
      </c>
      <c r="AE13" s="95" t="str">
        <f t="shared" si="2"/>
        <v/>
      </c>
      <c r="AF13" s="94" t="str">
        <f t="shared" si="3"/>
        <v/>
      </c>
      <c r="AG13" s="252" t="str">
        <f t="shared" ref="AG13:AG15" si="7">IFERROR(IF(AND(V12="Impacto",V13="Impacto"),(AG12-(+AG12*Y13)),IF(AND(V12="Probabilidad",V13="Impacto"),(AG11-(+AG11*Y13)),IF(V13="Probabilidad",AG12,""))),"")</f>
        <v/>
      </c>
      <c r="AH13" s="96" t="str">
        <f>IFERROR(IF(OR(AND(AD13="Muy Baja",AF13="Leve"),AND(AD13="Muy Baja",AF13="Menor"),AND(AD13="Baja",AF13="Leve")),"Bajo",IF(OR(AND(AD13="Muy baja",AF13="Moderado"),AND(AD13="Baja",AF13="Menor"),AND(AD13="Baja",AF13="Moderado"),AND(AD13="Media",AF13="Leve"),AND(AD13="Media",AF13="Menor"),AND(AD13="Media",AF13="Moderado"),AND(AD13="Alta",AF13="Leve"),AND(AD13="Alta",AF13="Menor")),"Moderado",IF(OR(AND(AD13="Muy Baja",AF13="Mayor"),AND(AD13="Baja",AF13="Mayor"),AND(AD13="Media",AF13="Mayor"),AND(AD13="Alta",AF13="Moderado"),AND(AD13="Alta",AF13="Mayor"),AND(AD13="Muy Alta",AF13="Leve"),AND(AD13="Muy Alta",AF13="Menor"),AND(AD13="Muy Alta",AF13="Moderado"),AND(AD13="Muy Alta",AF13="Mayor")),"Alto",IF(OR(AND(AD13="Muy Baja",AF13="Catastrófico"),AND(AD13="Baja",AF13="Catastrófico"),AND(AD13="Media",AF13="Catastrófico"),AND(AD13="Alta",AF13="Catastrófico"),AND(AD13="Muy Alta",AF13="Catastrófico")),"Extremo","")))),"")</f>
        <v/>
      </c>
      <c r="AI13" s="97"/>
      <c r="AJ13" s="98"/>
      <c r="AK13" s="99"/>
      <c r="AL13" s="100"/>
      <c r="AM13" s="100"/>
      <c r="AN13" s="98"/>
      <c r="AO13" s="99"/>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row>
    <row r="14" spans="1:73" s="3" customFormat="1" x14ac:dyDescent="0.25">
      <c r="A14" s="308"/>
      <c r="B14" s="311"/>
      <c r="C14" s="311"/>
      <c r="D14" s="311"/>
      <c r="E14" s="305"/>
      <c r="F14" s="305"/>
      <c r="G14" s="305"/>
      <c r="H14" s="305"/>
      <c r="I14" s="305"/>
      <c r="J14" s="311"/>
      <c r="K14" s="311"/>
      <c r="L14" s="311"/>
      <c r="M14" s="311"/>
      <c r="N14" s="341"/>
      <c r="O14" s="317"/>
      <c r="P14" s="317" t="e">
        <f>IF(NOT(ISERROR(MATCH(#REF!,_xlfn.ANCHORARRAY(E25),0))),O27&amp;"Por favor no seleccionar los criterios de impacto",#REF!)</f>
        <v>#REF!</v>
      </c>
      <c r="Q14" s="317"/>
      <c r="R14" s="317"/>
      <c r="S14" s="314"/>
      <c r="T14" s="6">
        <v>5</v>
      </c>
      <c r="U14" s="89"/>
      <c r="V14" s="90" t="str">
        <f t="shared" si="5"/>
        <v/>
      </c>
      <c r="W14" s="91"/>
      <c r="X14" s="91"/>
      <c r="Y14" s="92" t="str">
        <f t="shared" si="0"/>
        <v/>
      </c>
      <c r="Z14" s="91"/>
      <c r="AA14" s="91"/>
      <c r="AB14" s="91"/>
      <c r="AC14" s="93" t="str">
        <f t="shared" si="6"/>
        <v/>
      </c>
      <c r="AD14" s="94" t="str">
        <f t="shared" si="1"/>
        <v/>
      </c>
      <c r="AE14" s="95" t="str">
        <f t="shared" si="2"/>
        <v/>
      </c>
      <c r="AF14" s="94" t="str">
        <f t="shared" si="3"/>
        <v/>
      </c>
      <c r="AG14" s="252" t="str">
        <f t="shared" si="7"/>
        <v/>
      </c>
      <c r="AH14" s="96" t="str">
        <f t="shared" si="4"/>
        <v/>
      </c>
      <c r="AI14" s="97"/>
      <c r="AJ14" s="98"/>
      <c r="AK14" s="99"/>
      <c r="AL14" s="100"/>
      <c r="AM14" s="100"/>
      <c r="AN14" s="98"/>
      <c r="AO14" s="99"/>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row>
    <row r="15" spans="1:73" s="3" customFormat="1" x14ac:dyDescent="0.25">
      <c r="A15" s="309"/>
      <c r="B15" s="312"/>
      <c r="C15" s="312"/>
      <c r="D15" s="312"/>
      <c r="E15" s="306"/>
      <c r="F15" s="306"/>
      <c r="G15" s="306"/>
      <c r="H15" s="306"/>
      <c r="I15" s="306"/>
      <c r="J15" s="312"/>
      <c r="K15" s="312"/>
      <c r="L15" s="312"/>
      <c r="M15" s="312"/>
      <c r="N15" s="342"/>
      <c r="O15" s="318"/>
      <c r="P15" s="318" t="e">
        <f>IF(NOT(ISERROR(MATCH(#REF!,_xlfn.ANCHORARRAY(E26),0))),O28&amp;"Por favor no seleccionar los criterios de impacto",#REF!)</f>
        <v>#REF!</v>
      </c>
      <c r="Q15" s="318"/>
      <c r="R15" s="318"/>
      <c r="S15" s="315"/>
      <c r="T15" s="6">
        <v>6</v>
      </c>
      <c r="U15" s="89"/>
      <c r="V15" s="90" t="str">
        <f t="shared" si="5"/>
        <v/>
      </c>
      <c r="W15" s="91"/>
      <c r="X15" s="91"/>
      <c r="Y15" s="92" t="str">
        <f t="shared" si="0"/>
        <v/>
      </c>
      <c r="Z15" s="91"/>
      <c r="AA15" s="91"/>
      <c r="AB15" s="91"/>
      <c r="AC15" s="93" t="str">
        <f t="shared" si="6"/>
        <v/>
      </c>
      <c r="AD15" s="94" t="str">
        <f t="shared" si="1"/>
        <v/>
      </c>
      <c r="AE15" s="95" t="str">
        <f t="shared" si="2"/>
        <v/>
      </c>
      <c r="AF15" s="94" t="str">
        <f t="shared" si="3"/>
        <v/>
      </c>
      <c r="AG15" s="252" t="str">
        <f t="shared" si="7"/>
        <v/>
      </c>
      <c r="AH15" s="96" t="str">
        <f t="shared" si="4"/>
        <v/>
      </c>
      <c r="AI15" s="97"/>
      <c r="AJ15" s="98"/>
      <c r="AK15" s="99"/>
      <c r="AL15" s="100"/>
      <c r="AM15" s="100"/>
      <c r="AN15" s="98"/>
      <c r="AO15" s="99"/>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row>
    <row r="16" spans="1:73" s="3" customFormat="1" ht="66.75" x14ac:dyDescent="0.25">
      <c r="A16" s="307" t="str">
        <f>+'Tabla Impacto'!I8</f>
        <v>RC - 002GA</v>
      </c>
      <c r="B16" s="310" t="s">
        <v>91</v>
      </c>
      <c r="C16" s="310" t="s">
        <v>319</v>
      </c>
      <c r="D16" s="310" t="s">
        <v>320</v>
      </c>
      <c r="E16" s="304" t="str">
        <f>'Definición RC'!D7</f>
        <v>Posibilidad de recibir bienes devolutivos sin cumplir con especificaciones técnicas de acuerdo a lo estipulado en el contrato  de suministros  con el fin de beneficiar a un tercero</v>
      </c>
      <c r="F16" s="304" t="s">
        <v>238</v>
      </c>
      <c r="G16" s="304" t="s">
        <v>238</v>
      </c>
      <c r="H16" s="304" t="s">
        <v>238</v>
      </c>
      <c r="I16" s="304" t="s">
        <v>238</v>
      </c>
      <c r="J16" s="310" t="str">
        <f t="shared" ref="J16" si="8">IF(AND(F16="SI", G16="SI", H16="SI", I16="SI"), "Riesgo de Corrupción", "Riesgo Institucional")</f>
        <v>Riesgo de Corrupción</v>
      </c>
      <c r="K16" s="310" t="s">
        <v>151</v>
      </c>
      <c r="L16" s="310">
        <f>IF(K16='Tabla probabilidad'!$E$5,'Tabla probabilidad'!$B$5,IF('Mapa final'!K16='Tabla probabilidad'!$E$6,'Tabla probabilidad'!$B$6,IF('Mapa final'!K16='Tabla probabilidad'!$E$7,'Tabla probabilidad'!$B$7,IF('Mapa final'!K16='Tabla probabilidad'!$E$8,'Tabla probabilidad'!$B$8,IF('Mapa final'!K16='Tabla probabilidad'!$E$9,'Tabla probabilidad'!$B$9,0)))))</f>
        <v>3</v>
      </c>
      <c r="M16" s="310" t="str">
        <f>IF(K16='Tabla probabilidad'!$E$5,'Tabla probabilidad'!$D$5,IF('Mapa final'!K16='Tabla probabilidad'!$E$6,'Tabla probabilidad'!$D$6,IF('Mapa final'!K16='Tabla probabilidad'!$E$7,'Tabla probabilidad'!$D$7,IF('Mapa final'!K16='Tabla probabilidad'!$E$8,'Tabla probabilidad'!$D$8,IF('Mapa final'!K16='Tabla probabilidad'!$E$9,'Tabla probabilidad'!$D$9,0)))))</f>
        <v>El evento podrá ocurrir en algún momento</v>
      </c>
      <c r="N16" s="340" t="str">
        <f>IF(L16=5,"Casi Seguro",IF(L16=4,"Probable",IF(L16=3,"Posible",IF(L16=2,"Improbable",IF(L16=1,"Rara vez","Error")))))</f>
        <v>Posible</v>
      </c>
      <c r="O16" s="316">
        <f t="shared" ref="O16" si="9">IF(N16="Casi seguro",1,IF(N16="Probable",0.8,IF(N16="Posible",0.6,IF(N16="Improbable",0.4,IF(N16="Rara vez",0.2,)))))</f>
        <v>0.6</v>
      </c>
      <c r="P16" s="316" t="e">
        <f>IF(NOT(ISERROR(MATCH(#REF!,'Tabla Impacto'!#REF!,0))),'Tabla Impacto'!#REF!&amp;"Por favor no seleccionar los criterios de impacto(Afectación Económica o presupuestal y Pérdida Reputacional)",#REF!)</f>
        <v>#REF!</v>
      </c>
      <c r="Q16" s="316" t="str">
        <f>IF('Tabla Impacto'!I29=0,"SIN VALORACIÓN",IF('Tabla Impacto'!I29&lt;=5,"Moderado",IF('Tabla Impacto'!I29&lt;=11,"Mayor",IF('Tabla Impacto'!I29&gt;=12,"Catastrófico","SIN IMPACTO"))))</f>
        <v>Catastrófico</v>
      </c>
      <c r="R16" s="316">
        <f>IF(Q16="SIN VALORACIÓN","Valorar Impacto",IF(Q16="Moderado",0.6,IF(Q16="Mayor",0.8,IF(Q16="Catastrófico",1))))</f>
        <v>1</v>
      </c>
      <c r="S16" s="313" t="str">
        <f>IF(Q16="Leve","Impacto inválido para riesgo de corrupción",IF(Q16="Menor","Impacto inválido para riesgo de corrupción",IF(OR(AND(N16="Rara vez",Q16="Moderado"),AND(N16="Improbable",Q16="Moderado"),AND(N16="Posible",Q16="Moderado"),AND(N16="Probable",Q16="Moderado"),AND(N16="Casi Seguro",Q16="Moderado")),"Moderado",IF(OR(AND(N16="Rara vez",Q16="Mayor"),AND(N16="Improbable",Q16="Mayor"),AND(N16="Posible",Q16="Mayor"),AND(N16="Probable",Q16="Mayor"),AND(N16="Casi Seguro",Q16="Mayor")),"Alto",IF(OR(AND(N16="Rara vez",Q16="Catastrófico"),AND(N16="Improbable",Q16="Catastrófico"),AND(N16="Posible",Q16="Catastrófico"),AND(N16="Probable",Q16="Catastrófico"),AND(N16="Casi Seguro",Q16="Catastrófico")),"Extremo","")))))</f>
        <v>Extremo</v>
      </c>
      <c r="T16" s="6">
        <v>1</v>
      </c>
      <c r="U16" s="89" t="s">
        <v>346</v>
      </c>
      <c r="V16" s="90" t="str">
        <f>IF(OR(W16="Preventivo",W16="Detectivo"),"Probabilidad",IF(W16="Correctivo","Impacto",""))</f>
        <v>Impacto</v>
      </c>
      <c r="W16" s="91" t="s">
        <v>14</v>
      </c>
      <c r="X16" s="91" t="s">
        <v>7</v>
      </c>
      <c r="Y16" s="92" t="str">
        <f>IF(AND(W16="Preventivo",X16="Automático"),"50%",IF(AND(W16="Preventivo",X16="Manual"),"40%",IF(AND(W16="Detectivo",X16="Automático"),"40%",IF(AND(W16="Detectivo",X16="Manual"),"30%",IF(AND(W16="Correctivo",X16="Automático"),"35%",IF(AND(W16="Correctivo",X16="Manual"),"25%",""))))))</f>
        <v>25%</v>
      </c>
      <c r="Z16" s="91" t="s">
        <v>17</v>
      </c>
      <c r="AA16" s="91" t="s">
        <v>20</v>
      </c>
      <c r="AB16" s="91" t="s">
        <v>78</v>
      </c>
      <c r="AC16" s="93">
        <f>IFERROR(IF(V16="Probabilidad",(O16-(+O16*Y16)),IF(V16="Impacto",O16,"")),"")</f>
        <v>0.6</v>
      </c>
      <c r="AD16" s="94" t="str">
        <f>IFERROR(IF(AC16="","",IF(AC16&lt;=0.2,"Muy Baja",IF(AC16&lt;=0.4,"Baja",IF(AC16&lt;=0.6,"Media",IF(AC16&lt;=0.8,"Alta","Muy Alta"))))),"")</f>
        <v>Media</v>
      </c>
      <c r="AE16" s="95">
        <f>+AC16</f>
        <v>0.6</v>
      </c>
      <c r="AF16" s="94" t="str">
        <f>IFERROR(IF(AG16="","",IF(AG16&lt;=0.2,"Leve",IF(AG16&lt;=0.4,"Menor",IF(AG16&lt;=0.6,"Moderado",IF(AG16&lt;=0.8,"Mayor","Catastrófico"))))),"")</f>
        <v>Mayor</v>
      </c>
      <c r="AG16" s="252">
        <f>IFERROR(IF(V16="Impacto",(R16-(+R16*Y16)),IF(V16="Probabilidad",R16,"")),"")</f>
        <v>0.75</v>
      </c>
      <c r="AH16" s="96" t="str">
        <f>IFERROR(IF(OR(AND(AD16="Muy Baja",AF16="Leve"),AND(AD16="Muy Baja",AF16="Menor"),AND(AD16="Baja",AF16="Leve")),"Bajo",IF(OR(AND(AD16="Muy baja",AF16="Moderado"),AND(AD16="Baja",AF16="Menor"),AND(AD16="Baja",AF16="Moderado"),AND(AD16="Media",AF16="Leve"),AND(AD16="Media",AF16="Menor"),AND(AD16="Media",AF16="Moderado"),AND(AD16="Alta",AF16="Leve"),AND(AD16="Alta",AF16="Menor")),"Moderado",IF(OR(AND(AD16="Muy Baja",AF16="Mayor"),AND(AD16="Baja",AF16="Mayor"),AND(AD16="Media",AF16="Mayor"),AND(AD16="Alta",AF16="Moderado"),AND(AD16="Alta",AF16="Mayor"),AND(AD16="Muy Alta",AF16="Leve"),AND(AD16="Muy Alta",AF16="Menor"),AND(AD16="Muy Alta",AF16="Moderado"),AND(AD16="Muy Alta",AF16="Mayor")),"Alto",IF(OR(AND(AD16="Muy Baja",AF16="Catastrófico"),AND(AD16="Baja",AF16="Catastrófico"),AND(AD16="Media",AF16="Catastrófico"),AND(AD16="Alta",AF16="Catastrófico"),AND(AD16="Muy Alta",AF16="Catastrófico")),"Extremo","")))),"")</f>
        <v>Alto</v>
      </c>
      <c r="AI16" s="97"/>
      <c r="AJ16" s="98" t="s">
        <v>402</v>
      </c>
      <c r="AK16" s="98" t="s">
        <v>408</v>
      </c>
      <c r="AL16" s="264">
        <v>45930</v>
      </c>
      <c r="AM16" s="264">
        <v>46021</v>
      </c>
      <c r="AN16" s="98"/>
      <c r="AO16" s="99"/>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row>
    <row r="17" spans="1:73" s="3" customFormat="1" ht="66.75" x14ac:dyDescent="0.25">
      <c r="A17" s="308"/>
      <c r="B17" s="311"/>
      <c r="C17" s="311"/>
      <c r="D17" s="311"/>
      <c r="E17" s="305"/>
      <c r="F17" s="305"/>
      <c r="G17" s="305"/>
      <c r="H17" s="305"/>
      <c r="I17" s="305"/>
      <c r="J17" s="311"/>
      <c r="K17" s="311"/>
      <c r="L17" s="311"/>
      <c r="M17" s="311"/>
      <c r="N17" s="341"/>
      <c r="O17" s="317"/>
      <c r="P17" s="317" t="e">
        <f>IF(NOT(ISERROR(MATCH(#REF!,_xlfn.ANCHORARRAY(E28),0))),O30&amp;"Por favor no seleccionar los criterios de impacto",#REF!)</f>
        <v>#REF!</v>
      </c>
      <c r="Q17" s="317"/>
      <c r="R17" s="317"/>
      <c r="S17" s="314"/>
      <c r="T17" s="6">
        <v>2</v>
      </c>
      <c r="U17" s="89" t="s">
        <v>345</v>
      </c>
      <c r="V17" s="90" t="str">
        <f>IF(OR(W17="Preventivo",W17="Detectivo"),"Probabilidad",IF(W17="Correctivo","Impacto",""))</f>
        <v>Impacto</v>
      </c>
      <c r="W17" s="91" t="s">
        <v>14</v>
      </c>
      <c r="X17" s="91" t="s">
        <v>7</v>
      </c>
      <c r="Y17" s="92" t="str">
        <f t="shared" ref="Y17:Y21" si="10">IF(AND(W17="Preventivo",X17="Automático"),"50%",IF(AND(W17="Preventivo",X17="Manual"),"40%",IF(AND(W17="Detectivo",X17="Automático"),"40%",IF(AND(W17="Detectivo",X17="Manual"),"30%",IF(AND(W17="Correctivo",X17="Automático"),"35%",IF(AND(W17="Correctivo",X17="Manual"),"25%",""))))))</f>
        <v>25%</v>
      </c>
      <c r="Z17" s="91" t="s">
        <v>17</v>
      </c>
      <c r="AA17" s="91" t="s">
        <v>20</v>
      </c>
      <c r="AB17" s="91" t="s">
        <v>77</v>
      </c>
      <c r="AC17" s="93">
        <f>IFERROR(IF(AND(V16="Probabilidad",V17="Probabilidad"),(AE16-(+AE16*Y17)),IF(V17="Probabilidad",(O16-(+O16*Y17)),IF(V17="Impacto",AE16,""))),"")</f>
        <v>0.6</v>
      </c>
      <c r="AD17" s="94" t="str">
        <f t="shared" si="1"/>
        <v>Media</v>
      </c>
      <c r="AE17" s="95">
        <f t="shared" ref="AE17:AE21" si="11">+AC17</f>
        <v>0.6</v>
      </c>
      <c r="AF17" s="94" t="str">
        <f t="shared" si="3"/>
        <v>Moderado</v>
      </c>
      <c r="AG17" s="252">
        <f>IFERROR(IF(AND(V16="Impacto",V17="Impacto"),(AG16-(+AG16*Y17)),IF(V17="Impacto",(R16-(+R16*Y17)),IF(V17="Probabilidad",AG16,""))),"")</f>
        <v>0.5625</v>
      </c>
      <c r="AH17" s="96" t="str">
        <f t="shared" ref="AH17:AH18" si="12">IFERROR(IF(OR(AND(AD17="Muy Baja",AF17="Leve"),AND(AD17="Muy Baja",AF17="Menor"),AND(AD17="Baja",AF17="Leve")),"Bajo",IF(OR(AND(AD17="Muy baja",AF17="Moderado"),AND(AD17="Baja",AF17="Menor"),AND(AD17="Baja",AF17="Moderado"),AND(AD17="Media",AF17="Leve"),AND(AD17="Media",AF17="Menor"),AND(AD17="Media",AF17="Moderado"),AND(AD17="Alta",AF17="Leve"),AND(AD17="Alta",AF17="Menor")),"Moderado",IF(OR(AND(AD17="Muy Baja",AF17="Mayor"),AND(AD17="Baja",AF17="Mayor"),AND(AD17="Media",AF17="Mayor"),AND(AD17="Alta",AF17="Moderado"),AND(AD17="Alta",AF17="Mayor"),AND(AD17="Muy Alta",AF17="Leve"),AND(AD17="Muy Alta",AF17="Menor"),AND(AD17="Muy Alta",AF17="Moderado"),AND(AD17="Muy Alta",AF17="Mayor")),"Alto",IF(OR(AND(AD17="Muy Baja",AF17="Catastrófico"),AND(AD17="Baja",AF17="Catastrófico"),AND(AD17="Media",AF17="Catastrófico"),AND(AD17="Alta",AF17="Catastrófico"),AND(AD17="Muy Alta",AF17="Catastrófico")),"Extremo","")))),"")</f>
        <v>Moderado</v>
      </c>
      <c r="AI17" s="97"/>
      <c r="AJ17" s="98"/>
      <c r="AK17" s="99"/>
      <c r="AL17" s="100"/>
      <c r="AM17" s="100"/>
      <c r="AN17" s="98"/>
      <c r="AO17" s="99"/>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row>
    <row r="18" spans="1:73" s="3" customFormat="1" ht="66.75" x14ac:dyDescent="0.25">
      <c r="A18" s="308"/>
      <c r="B18" s="311"/>
      <c r="C18" s="311"/>
      <c r="D18" s="311"/>
      <c r="E18" s="305"/>
      <c r="F18" s="305"/>
      <c r="G18" s="305"/>
      <c r="H18" s="305"/>
      <c r="I18" s="305"/>
      <c r="J18" s="311"/>
      <c r="K18" s="311"/>
      <c r="L18" s="311"/>
      <c r="M18" s="311"/>
      <c r="N18" s="341"/>
      <c r="O18" s="317"/>
      <c r="P18" s="317" t="e">
        <f>IF(NOT(ISERROR(MATCH(#REF!,_xlfn.ANCHORARRAY(E29),0))),O31&amp;"Por favor no seleccionar los criterios de impacto",#REF!)</f>
        <v>#REF!</v>
      </c>
      <c r="Q18" s="317"/>
      <c r="R18" s="317"/>
      <c r="S18" s="314"/>
      <c r="T18" s="6">
        <v>3</v>
      </c>
      <c r="U18" s="101" t="s">
        <v>344</v>
      </c>
      <c r="V18" s="90" t="str">
        <f>IF(OR(W18="Preventivo",W18="Detectivo"),"Probabilidad",IF(W18="Correctivo","Impacto",""))</f>
        <v>Impacto</v>
      </c>
      <c r="W18" s="91" t="s">
        <v>14</v>
      </c>
      <c r="X18" s="91" t="s">
        <v>7</v>
      </c>
      <c r="Y18" s="92" t="str">
        <f t="shared" si="10"/>
        <v>25%</v>
      </c>
      <c r="Z18" s="91" t="s">
        <v>17</v>
      </c>
      <c r="AA18" s="91" t="s">
        <v>20</v>
      </c>
      <c r="AB18" s="91" t="s">
        <v>77</v>
      </c>
      <c r="AC18" s="93">
        <f>IFERROR(IF(AND(V17="Probabilidad",V18="Probabilidad"),(AE17-(+AE17*Y18)),IF(AND(V17="Impacto",V18="Probabilidad"),(AE16-(+AE16*Y18)),IF(V18="Impacto",AE17,""))),"")</f>
        <v>0.6</v>
      </c>
      <c r="AD18" s="94" t="str">
        <f t="shared" si="1"/>
        <v>Media</v>
      </c>
      <c r="AE18" s="95">
        <f t="shared" si="11"/>
        <v>0.6</v>
      </c>
      <c r="AF18" s="94" t="str">
        <f t="shared" si="3"/>
        <v>Moderado</v>
      </c>
      <c r="AG18" s="252">
        <f>IFERROR(IF(AND(V17="Impacto",V18="Impacto"),(AG17-(+AG17*Y18)),IF(AND(V17="Probabilidad",V18="Impacto"),(AG16-(+AG16*Y18)),IF(V18="Probabilidad",AG17,""))),"")</f>
        <v>0.421875</v>
      </c>
      <c r="AH18" s="96" t="str">
        <f t="shared" si="12"/>
        <v>Moderado</v>
      </c>
      <c r="AI18" s="97"/>
      <c r="AJ18" s="98"/>
      <c r="AK18" s="99"/>
      <c r="AL18" s="100"/>
      <c r="AM18" s="100"/>
      <c r="AN18" s="98"/>
      <c r="AO18" s="99"/>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row>
    <row r="19" spans="1:73" s="3" customFormat="1" ht="66.75" x14ac:dyDescent="0.25">
      <c r="A19" s="308"/>
      <c r="B19" s="311"/>
      <c r="C19" s="311"/>
      <c r="D19" s="311"/>
      <c r="E19" s="305"/>
      <c r="F19" s="305"/>
      <c r="G19" s="305"/>
      <c r="H19" s="305"/>
      <c r="I19" s="305"/>
      <c r="J19" s="311"/>
      <c r="K19" s="311"/>
      <c r="L19" s="311"/>
      <c r="M19" s="311"/>
      <c r="N19" s="341"/>
      <c r="O19" s="317"/>
      <c r="P19" s="317" t="e">
        <f>IF(NOT(ISERROR(MATCH(#REF!,_xlfn.ANCHORARRAY(E30),0))),O32&amp;"Por favor no seleccionar los criterios de impacto",#REF!)</f>
        <v>#REF!</v>
      </c>
      <c r="Q19" s="317"/>
      <c r="R19" s="317"/>
      <c r="S19" s="314"/>
      <c r="T19" s="6">
        <v>4</v>
      </c>
      <c r="U19" s="89" t="s">
        <v>343</v>
      </c>
      <c r="V19" s="90" t="str">
        <f>IF(OR(W19="Preventivo",W19="Detectivo"),"Probabilidad",IF(W19="Correctivo","Impacto",""))</f>
        <v>Impacto</v>
      </c>
      <c r="W19" s="91" t="s">
        <v>14</v>
      </c>
      <c r="X19" s="91" t="s">
        <v>7</v>
      </c>
      <c r="Y19" s="92" t="str">
        <f t="shared" si="10"/>
        <v>25%</v>
      </c>
      <c r="Z19" s="91" t="s">
        <v>17</v>
      </c>
      <c r="AA19" s="91" t="s">
        <v>20</v>
      </c>
      <c r="AB19" s="91" t="s">
        <v>77</v>
      </c>
      <c r="AC19" s="93">
        <f t="shared" ref="AC19:AC21" si="13">IFERROR(IF(AND(V18="Probabilidad",V19="Probabilidad"),(AE18-(+AE18*Y19)),IF(AND(V18="Impacto",V19="Probabilidad"),(AE17-(+AE17*Y19)),IF(V19="Impacto",AE18,""))),"")</f>
        <v>0.6</v>
      </c>
      <c r="AD19" s="94" t="str">
        <f t="shared" si="1"/>
        <v>Media</v>
      </c>
      <c r="AE19" s="95">
        <f t="shared" si="11"/>
        <v>0.6</v>
      </c>
      <c r="AF19" s="94" t="str">
        <f t="shared" si="3"/>
        <v>Menor</v>
      </c>
      <c r="AG19" s="252">
        <f t="shared" ref="AG19:AG21" si="14">IFERROR(IF(AND(V18="Impacto",V19="Impacto"),(AG18-(+AG18*Y19)),IF(AND(V18="Probabilidad",V19="Impacto"),(AG17-(+AG17*Y19)),IF(V19="Probabilidad",AG18,""))),"")</f>
        <v>0.31640625</v>
      </c>
      <c r="AH19" s="96" t="str">
        <f>IFERROR(IF(OR(AND(AD19="Muy Baja",AF19="Leve"),AND(AD19="Muy Baja",AF19="Menor"),AND(AD19="Baja",AF19="Leve")),"Bajo",IF(OR(AND(AD19="Muy baja",AF19="Moderado"),AND(AD19="Baja",AF19="Menor"),AND(AD19="Baja",AF19="Moderado"),AND(AD19="Media",AF19="Leve"),AND(AD19="Media",AF19="Menor"),AND(AD19="Media",AF19="Moderado"),AND(AD19="Alta",AF19="Leve"),AND(AD19="Alta",AF19="Menor")),"Moderado",IF(OR(AND(AD19="Muy Baja",AF19="Mayor"),AND(AD19="Baja",AF19="Mayor"),AND(AD19="Media",AF19="Mayor"),AND(AD19="Alta",AF19="Moderado"),AND(AD19="Alta",AF19="Mayor"),AND(AD19="Muy Alta",AF19="Leve"),AND(AD19="Muy Alta",AF19="Menor"),AND(AD19="Muy Alta",AF19="Moderado"),AND(AD19="Muy Alta",AF19="Mayor")),"Alto",IF(OR(AND(AD19="Muy Baja",AF19="Catastrófico"),AND(AD19="Baja",AF19="Catastrófico"),AND(AD19="Media",AF19="Catastrófico"),AND(AD19="Alta",AF19="Catastrófico"),AND(AD19="Muy Alta",AF19="Catastrófico")),"Extremo","")))),"")</f>
        <v>Moderado</v>
      </c>
      <c r="AI19" s="97"/>
      <c r="AJ19" s="98"/>
      <c r="AK19" s="99"/>
      <c r="AL19" s="100"/>
      <c r="AM19" s="100"/>
      <c r="AN19" s="98"/>
      <c r="AO19" s="99"/>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row>
    <row r="20" spans="1:73" s="3" customFormat="1" ht="66.75" x14ac:dyDescent="0.25">
      <c r="A20" s="308"/>
      <c r="B20" s="311"/>
      <c r="C20" s="311"/>
      <c r="D20" s="311"/>
      <c r="E20" s="305"/>
      <c r="F20" s="305"/>
      <c r="G20" s="305"/>
      <c r="H20" s="305"/>
      <c r="I20" s="305"/>
      <c r="J20" s="311"/>
      <c r="K20" s="311"/>
      <c r="L20" s="311"/>
      <c r="M20" s="311"/>
      <c r="N20" s="341"/>
      <c r="O20" s="317"/>
      <c r="P20" s="317" t="e">
        <f>IF(NOT(ISERROR(MATCH(#REF!,_xlfn.ANCHORARRAY(E31),0))),O33&amp;"Por favor no seleccionar los criterios de impacto",#REF!)</f>
        <v>#REF!</v>
      </c>
      <c r="Q20" s="317"/>
      <c r="R20" s="317"/>
      <c r="S20" s="314"/>
      <c r="T20" s="6">
        <v>5</v>
      </c>
      <c r="U20" s="89" t="s">
        <v>261</v>
      </c>
      <c r="V20" s="90" t="str">
        <f t="shared" ref="V20:V21" si="15">IF(OR(W20="Preventivo",W20="Detectivo"),"Probabilidad",IF(W20="Correctivo","Impacto",""))</f>
        <v>Probabilidad</v>
      </c>
      <c r="W20" s="91" t="s">
        <v>12</v>
      </c>
      <c r="X20" s="91" t="s">
        <v>7</v>
      </c>
      <c r="Y20" s="92" t="str">
        <f t="shared" si="10"/>
        <v>40%</v>
      </c>
      <c r="Z20" s="91" t="s">
        <v>17</v>
      </c>
      <c r="AA20" s="91" t="s">
        <v>20</v>
      </c>
      <c r="AB20" s="91" t="s">
        <v>77</v>
      </c>
      <c r="AC20" s="93">
        <f t="shared" si="13"/>
        <v>0.36</v>
      </c>
      <c r="AD20" s="94" t="str">
        <f t="shared" si="1"/>
        <v>Baja</v>
      </c>
      <c r="AE20" s="95">
        <f t="shared" si="11"/>
        <v>0.36</v>
      </c>
      <c r="AF20" s="94" t="str">
        <f t="shared" si="3"/>
        <v>Menor</v>
      </c>
      <c r="AG20" s="252">
        <f t="shared" si="14"/>
        <v>0.31640625</v>
      </c>
      <c r="AH20" s="96" t="str">
        <f t="shared" ref="AH20:AH21" si="16">IFERROR(IF(OR(AND(AD20="Muy Baja",AF20="Leve"),AND(AD20="Muy Baja",AF20="Menor"),AND(AD20="Baja",AF20="Leve")),"Bajo",IF(OR(AND(AD20="Muy baja",AF20="Moderado"),AND(AD20="Baja",AF20="Menor"),AND(AD20="Baja",AF20="Moderado"),AND(AD20="Media",AF20="Leve"),AND(AD20="Media",AF20="Menor"),AND(AD20="Media",AF20="Moderado"),AND(AD20="Alta",AF20="Leve"),AND(AD20="Alta",AF20="Menor")),"Moderado",IF(OR(AND(AD20="Muy Baja",AF20="Mayor"),AND(AD20="Baja",AF20="Mayor"),AND(AD20="Media",AF20="Mayor"),AND(AD20="Alta",AF20="Moderado"),AND(AD20="Alta",AF20="Mayor"),AND(AD20="Muy Alta",AF20="Leve"),AND(AD20="Muy Alta",AF20="Menor"),AND(AD20="Muy Alta",AF20="Moderado"),AND(AD20="Muy Alta",AF20="Mayor")),"Alto",IF(OR(AND(AD20="Muy Baja",AF20="Catastrófico"),AND(AD20="Baja",AF20="Catastrófico"),AND(AD20="Media",AF20="Catastrófico"),AND(AD20="Alta",AF20="Catastrófico"),AND(AD20="Muy Alta",AF20="Catastrófico")),"Extremo","")))),"")</f>
        <v>Moderado</v>
      </c>
      <c r="AI20" s="97"/>
      <c r="AJ20" s="98"/>
      <c r="AK20" s="99"/>
      <c r="AL20" s="100"/>
      <c r="AM20" s="100"/>
      <c r="AN20" s="98"/>
      <c r="AO20" s="99"/>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row>
    <row r="21" spans="1:73" s="3" customFormat="1" ht="66.75" x14ac:dyDescent="0.25">
      <c r="A21" s="309"/>
      <c r="B21" s="312"/>
      <c r="C21" s="312"/>
      <c r="D21" s="312"/>
      <c r="E21" s="306"/>
      <c r="F21" s="306"/>
      <c r="G21" s="306"/>
      <c r="H21" s="306"/>
      <c r="I21" s="306"/>
      <c r="J21" s="312"/>
      <c r="K21" s="312"/>
      <c r="L21" s="312"/>
      <c r="M21" s="312"/>
      <c r="N21" s="342"/>
      <c r="O21" s="318"/>
      <c r="P21" s="318" t="e">
        <f>IF(NOT(ISERROR(MATCH(#REF!,_xlfn.ANCHORARRAY(E32),0))),O34&amp;"Por favor no seleccionar los criterios de impacto",#REF!)</f>
        <v>#REF!</v>
      </c>
      <c r="Q21" s="318"/>
      <c r="R21" s="318"/>
      <c r="S21" s="315"/>
      <c r="T21" s="6">
        <v>6</v>
      </c>
      <c r="U21" s="89" t="s">
        <v>342</v>
      </c>
      <c r="V21" s="90" t="str">
        <f t="shared" si="15"/>
        <v>Probabilidad</v>
      </c>
      <c r="W21" s="91" t="s">
        <v>12</v>
      </c>
      <c r="X21" s="91" t="s">
        <v>7</v>
      </c>
      <c r="Y21" s="92" t="str">
        <f t="shared" si="10"/>
        <v>40%</v>
      </c>
      <c r="Z21" s="91" t="s">
        <v>17</v>
      </c>
      <c r="AA21" s="91" t="s">
        <v>20</v>
      </c>
      <c r="AB21" s="91" t="s">
        <v>77</v>
      </c>
      <c r="AC21" s="93">
        <f t="shared" si="13"/>
        <v>0.216</v>
      </c>
      <c r="AD21" s="94" t="str">
        <f t="shared" si="1"/>
        <v>Baja</v>
      </c>
      <c r="AE21" s="95">
        <f t="shared" si="11"/>
        <v>0.216</v>
      </c>
      <c r="AF21" s="94" t="str">
        <f t="shared" si="3"/>
        <v>Menor</v>
      </c>
      <c r="AG21" s="252">
        <f t="shared" si="14"/>
        <v>0.31640625</v>
      </c>
      <c r="AH21" s="96" t="str">
        <f t="shared" si="16"/>
        <v>Moderado</v>
      </c>
      <c r="AI21" s="97"/>
      <c r="AJ21" s="98"/>
      <c r="AK21" s="99"/>
      <c r="AL21" s="100"/>
      <c r="AM21" s="100"/>
      <c r="AN21" s="98"/>
      <c r="AO21" s="99"/>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row>
    <row r="22" spans="1:73" s="3" customFormat="1" ht="102" x14ac:dyDescent="0.25">
      <c r="A22" s="307" t="str">
        <f>+'Tabla Impacto'!K8</f>
        <v>RC - 003GC</v>
      </c>
      <c r="B22" s="310" t="s">
        <v>91</v>
      </c>
      <c r="C22" s="310" t="s">
        <v>321</v>
      </c>
      <c r="D22" s="310" t="s">
        <v>322</v>
      </c>
      <c r="E22" s="304" t="str">
        <f>'Definición RC'!D8</f>
        <v>Posibilidad de incluir en los pliegos de condiciones, cláusulas o estipulaciones excluyentes o discriminatorias, a cambio de recibir dádivas o beneficios para favorecer a determinado proponente</v>
      </c>
      <c r="F22" s="304" t="s">
        <v>238</v>
      </c>
      <c r="G22" s="304" t="s">
        <v>238</v>
      </c>
      <c r="H22" s="304" t="s">
        <v>238</v>
      </c>
      <c r="I22" s="304" t="s">
        <v>238</v>
      </c>
      <c r="J22" s="310" t="str">
        <f>IF(AND(F22="SI", G22="SI", H22="SI", I22="SI"), "Riesgo de Corrupción", "Riesgo Institucional")</f>
        <v>Riesgo de Corrupción</v>
      </c>
      <c r="K22" s="310" t="s">
        <v>151</v>
      </c>
      <c r="L22" s="310">
        <f>IF(K22='Tabla probabilidad'!$E$5,'Tabla probabilidad'!$B$5,IF('Mapa final'!K22='Tabla probabilidad'!$E$6,'Tabla probabilidad'!$B$6,IF('Mapa final'!K22='Tabla probabilidad'!$E$7,'Tabla probabilidad'!$B$7,IF('Mapa final'!K22='Tabla probabilidad'!$E$8,'Tabla probabilidad'!$B$8,IF('Mapa final'!K22='Tabla probabilidad'!$E$9,'Tabla probabilidad'!$B$9,0)))))</f>
        <v>3</v>
      </c>
      <c r="M22" s="310" t="str">
        <f>IF(K22='Tabla probabilidad'!$E$5,'Tabla probabilidad'!$D$5,IF('Mapa final'!K22='Tabla probabilidad'!$E$6,'Tabla probabilidad'!$D$6,IF('Mapa final'!K22='Tabla probabilidad'!$E$7,'Tabla probabilidad'!$D$7,IF('Mapa final'!K22='Tabla probabilidad'!$E$8,'Tabla probabilidad'!$D$8,IF('Mapa final'!K22='Tabla probabilidad'!$E$9,'Tabla probabilidad'!$D$9,0)))))</f>
        <v>El evento podrá ocurrir en algún momento</v>
      </c>
      <c r="N22" s="340" t="str">
        <f>IF(L22=5,"Casi Seguro",IF(L22=4,"Probable",IF(L22=3,"Posible",IF(L22=2,"Improbable",IF(L22=1,"Rara vez","Error")))))</f>
        <v>Posible</v>
      </c>
      <c r="O22" s="316">
        <f t="shared" ref="O22" si="17">IF(N22="Casi seguro",1,IF(N22="Probable",0.8,IF(N22="Posible",0.6,IF(N22="Improbable",0.4,IF(N22="Rara vez",0.2,)))))</f>
        <v>0.6</v>
      </c>
      <c r="P22" s="316" t="e">
        <f>IF(NOT(ISERROR(MATCH(#REF!,'Tabla Impacto'!#REF!,0))),'Tabla Impacto'!#REF!&amp;"Por favor no seleccionar los criterios de impacto(Afectación Económica o presupuestal y Pérdida Reputacional)",#REF!)</f>
        <v>#REF!</v>
      </c>
      <c r="Q22" s="316" t="str">
        <f>IF('Tabla Impacto'!K29=0,"SIN VALORACIÓN",IF('Tabla Impacto'!K29&lt;=5,"Moderado",IF('Tabla Impacto'!K29&lt;=11,"Mayor",IF('Tabla Impacto'!K29&gt;=12,"Catastrófico","SIN IMPACTO"))))</f>
        <v>Catastrófico</v>
      </c>
      <c r="R22" s="316">
        <f t="shared" ref="R22" si="18">IF(Q22="SIN VALORACIÓN","Valorar Impacto",IF(Q22="Moderado",0.6,IF(Q22="Mayor",0.8,IF(Q22="Catastrófico",1))))</f>
        <v>1</v>
      </c>
      <c r="S22" s="313" t="str">
        <f>IF(Q22="Leve","Impacto inválido para riesgo de corrupción",IF(Q22="Menor","Impacto inválido para riesgo de corrupción",IF(OR(AND(N22="Rara vez",Q22="Moderado"),AND(N22="Improbable",Q22="Moderado"),AND(N22="Posible",Q22="Moderado"),AND(N22="Probable",Q22="Moderado"),AND(N22="Casi Seguro",Q22="Moderado")),"Moderado",IF(OR(AND(N22="Rara vez",Q22="Mayor"),AND(N22="Improbable",Q22="Mayor"),AND(N22="Posible",Q22="Mayor"),AND(N22="Probable",Q22="Mayor"),AND(N22="Casi Seguro",Q22="Mayor")),"Alto",IF(OR(AND(N22="Rara vez",Q22="Catastrófico"),AND(N22="Improbable",Q22="Catastrófico"),AND(N22="Posible",Q22="Catastrófico"),AND(N22="Probable",Q22="Catastrófico"),AND(N22="Casi Seguro",Q22="Catastrófico")),"Extremo","")))))</f>
        <v>Extremo</v>
      </c>
      <c r="T22" s="6">
        <v>1</v>
      </c>
      <c r="U22" s="89" t="s">
        <v>255</v>
      </c>
      <c r="V22" s="90" t="str">
        <f>IF(OR(W22="Preventivo",W22="Detectivo"),"Probabilidad",IF(W22="Correctivo","Impacto",""))</f>
        <v>Probabilidad</v>
      </c>
      <c r="W22" s="91" t="s">
        <v>12</v>
      </c>
      <c r="X22" s="91" t="s">
        <v>7</v>
      </c>
      <c r="Y22" s="92" t="str">
        <f>IF(AND(W22="Preventivo",X22="Automático"),"50%",IF(AND(W22="Preventivo",X22="Manual"),"40%",IF(AND(W22="Detectivo",X22="Automático"),"40%",IF(AND(W22="Detectivo",X22="Manual"),"30%",IF(AND(W22="Correctivo",X22="Automático"),"35%",IF(AND(W22="Correctivo",X22="Manual"),"25%",""))))))</f>
        <v>40%</v>
      </c>
      <c r="Z22" s="91" t="s">
        <v>17</v>
      </c>
      <c r="AA22" s="91" t="s">
        <v>20</v>
      </c>
      <c r="AB22" s="91" t="s">
        <v>77</v>
      </c>
      <c r="AC22" s="93">
        <f>IFERROR(IF(V22="Probabilidad",($O$22-(+$O$22*Y22)),IF(V22="Impacto",$O$22,"")),"")</f>
        <v>0.36</v>
      </c>
      <c r="AD22" s="94" t="str">
        <f>IFERROR(IF(AC22="","",IF(AC22&lt;=0.2,"Muy Baja",IF(AC22&lt;=0.4,"Baja",IF(AC22&lt;=0.6,"Media",IF(AC22&lt;=0.8,"Alta","Muy Alta"))))),"")</f>
        <v>Baja</v>
      </c>
      <c r="AE22" s="95">
        <f>+AC22</f>
        <v>0.36</v>
      </c>
      <c r="AF22" s="94" t="str">
        <f>IFERROR(IF(AG22="","",IF(AG22&lt;=0.2,"Leve",IF(AG22&lt;=0.4,"Menor",IF(AG22&lt;=0.6,"Moderado",IF(AG22&lt;=0.8,"Mayor","Catastrófico"))))),"")</f>
        <v>Catastrófico</v>
      </c>
      <c r="AG22" s="252">
        <f>IFERROR(IF(V22="Impacto",(R22-(+R22*Y22)),IF(V22="Probabilidad",R22,"")),"")</f>
        <v>1</v>
      </c>
      <c r="AH22" s="96" t="str">
        <f>IFERROR(IF(OR(AND(AD22="Muy Baja",AF22="Leve"),AND(AD22="Muy Baja",AF22="Menor"),AND(AD22="Baja",AF22="Leve")),"Bajo",IF(OR(AND(AD22="Muy baja",AF22="Moderado"),AND(AD22="Baja",AF22="Menor"),AND(AD22="Baja",AF22="Moderado"),AND(AD22="Media",AF22="Leve"),AND(AD22="Media",AF22="Menor"),AND(AD22="Media",AF22="Moderado"),AND(AD22="Alta",AF22="Leve"),AND(AD22="Alta",AF22="Menor")),"Moderado",IF(OR(AND(AD22="Muy Baja",AF22="Mayor"),AND(AD22="Baja",AF22="Mayor"),AND(AD22="Media",AF22="Mayor"),AND(AD22="Alta",AF22="Moderado"),AND(AD22="Alta",AF22="Mayor"),AND(AD22="Muy Alta",AF22="Leve"),AND(AD22="Muy Alta",AF22="Menor"),AND(AD22="Muy Alta",AF22="Moderado"),AND(AD22="Muy Alta",AF22="Mayor")),"Alto",IF(OR(AND(AD22="Muy Baja",AF22="Catastrófico"),AND(AD22="Baja",AF22="Catastrófico"),AND(AD22="Media",AF22="Catastrófico"),AND(AD22="Alta",AF22="Catastrófico"),AND(AD22="Muy Alta",AF22="Catastrófico")),"Extremo","")))),"")</f>
        <v>Extremo</v>
      </c>
      <c r="AI22" s="97"/>
      <c r="AJ22" s="98" t="s">
        <v>402</v>
      </c>
      <c r="AK22" s="98" t="s">
        <v>403</v>
      </c>
      <c r="AL22" s="264">
        <v>45930</v>
      </c>
      <c r="AM22" s="264">
        <v>46021</v>
      </c>
      <c r="AN22" s="98"/>
      <c r="AO22" s="99"/>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row>
    <row r="23" spans="1:73" s="3" customFormat="1" ht="76.5" x14ac:dyDescent="0.25">
      <c r="A23" s="308"/>
      <c r="B23" s="311"/>
      <c r="C23" s="311"/>
      <c r="D23" s="311"/>
      <c r="E23" s="305"/>
      <c r="F23" s="305"/>
      <c r="G23" s="305"/>
      <c r="H23" s="305"/>
      <c r="I23" s="305"/>
      <c r="J23" s="311"/>
      <c r="K23" s="311"/>
      <c r="L23" s="311"/>
      <c r="M23" s="311"/>
      <c r="N23" s="341"/>
      <c r="O23" s="317"/>
      <c r="P23" s="317" t="e">
        <f>IF(NOT(ISERROR(MATCH(#REF!,_xlfn.ANCHORARRAY(E34),0))),O36&amp;"Por favor no seleccionar los criterios de impacto",#REF!)</f>
        <v>#REF!</v>
      </c>
      <c r="Q23" s="317"/>
      <c r="R23" s="317"/>
      <c r="S23" s="314"/>
      <c r="T23" s="6">
        <v>2</v>
      </c>
      <c r="U23" s="192" t="s">
        <v>256</v>
      </c>
      <c r="V23" s="90" t="str">
        <f>IF(OR(W23="Preventivo",W23="Detectivo"),"Probabilidad",IF(W23="Correctivo","Impacto",""))</f>
        <v>Probabilidad</v>
      </c>
      <c r="W23" s="91" t="s">
        <v>12</v>
      </c>
      <c r="X23" s="91" t="s">
        <v>7</v>
      </c>
      <c r="Y23" s="92" t="str">
        <f t="shared" ref="Y23:Y27" si="19">IF(AND(W23="Preventivo",X23="Automático"),"50%",IF(AND(W23="Preventivo",X23="Manual"),"40%",IF(AND(W23="Detectivo",X23="Automático"),"40%",IF(AND(W23="Detectivo",X23="Manual"),"30%",IF(AND(W23="Correctivo",X23="Automático"),"35%",IF(AND(W23="Correctivo",X23="Manual"),"25%",""))))))</f>
        <v>40%</v>
      </c>
      <c r="Z23" s="91" t="s">
        <v>17</v>
      </c>
      <c r="AA23" s="91" t="s">
        <v>20</v>
      </c>
      <c r="AB23" s="91" t="s">
        <v>77</v>
      </c>
      <c r="AC23" s="93">
        <f>IFERROR(IF(AND(V22="Probabilidad",V23="Probabilidad"),(AE22-(+AE22*Y23)),IF(V23="Probabilidad",(O22-(+O22*Y23)),IF(V23="Impacto",AE22,""))),"")</f>
        <v>0.216</v>
      </c>
      <c r="AD23" s="94" t="str">
        <f t="shared" si="1"/>
        <v>Baja</v>
      </c>
      <c r="AE23" s="95">
        <f t="shared" ref="AE23:AE27" si="20">+AC23</f>
        <v>0.216</v>
      </c>
      <c r="AF23" s="94" t="str">
        <f t="shared" si="3"/>
        <v>Catastrófico</v>
      </c>
      <c r="AG23" s="252">
        <f>IFERROR(IF(AND(V22="Impacto",V23="Impacto"),(AG22-(+AG22*Y23)),IF(V23="Impacto",(R22-(+R22*Y23)),IF(V23="Probabilidad",AG22,""))),"")</f>
        <v>1</v>
      </c>
      <c r="AH23" s="96" t="str">
        <f t="shared" ref="AH23:AH24" si="21">IFERROR(IF(OR(AND(AD23="Muy Baja",AF23="Leve"),AND(AD23="Muy Baja",AF23="Menor"),AND(AD23="Baja",AF23="Leve")),"Bajo",IF(OR(AND(AD23="Muy baja",AF23="Moderado"),AND(AD23="Baja",AF23="Menor"),AND(AD23="Baja",AF23="Moderado"),AND(AD23="Media",AF23="Leve"),AND(AD23="Media",AF23="Menor"),AND(AD23="Media",AF23="Moderado"),AND(AD23="Alta",AF23="Leve"),AND(AD23="Alta",AF23="Menor")),"Moderado",IF(OR(AND(AD23="Muy Baja",AF23="Mayor"),AND(AD23="Baja",AF23="Mayor"),AND(AD23="Media",AF23="Mayor"),AND(AD23="Alta",AF23="Moderado"),AND(AD23="Alta",AF23="Mayor"),AND(AD23="Muy Alta",AF23="Leve"),AND(AD23="Muy Alta",AF23="Menor"),AND(AD23="Muy Alta",AF23="Moderado"),AND(AD23="Muy Alta",AF23="Mayor")),"Alto",IF(OR(AND(AD23="Muy Baja",AF23="Catastrófico"),AND(AD23="Baja",AF23="Catastrófico"),AND(AD23="Media",AF23="Catastrófico"),AND(AD23="Alta",AF23="Catastrófico"),AND(AD23="Muy Alta",AF23="Catastrófico")),"Extremo","")))),"")</f>
        <v>Extremo</v>
      </c>
      <c r="AI23" s="97"/>
      <c r="AJ23" s="98"/>
      <c r="AK23" s="99"/>
      <c r="AL23" s="100"/>
      <c r="AM23" s="100"/>
      <c r="AN23" s="98"/>
      <c r="AO23" s="99"/>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row>
    <row r="24" spans="1:73" s="3" customFormat="1" ht="114.75" x14ac:dyDescent="0.25">
      <c r="A24" s="308"/>
      <c r="B24" s="311"/>
      <c r="C24" s="311"/>
      <c r="D24" s="311"/>
      <c r="E24" s="305"/>
      <c r="F24" s="305"/>
      <c r="G24" s="305"/>
      <c r="H24" s="305"/>
      <c r="I24" s="305"/>
      <c r="J24" s="311"/>
      <c r="K24" s="311"/>
      <c r="L24" s="311"/>
      <c r="M24" s="311"/>
      <c r="N24" s="341"/>
      <c r="O24" s="317"/>
      <c r="P24" s="317" t="e">
        <f>IF(NOT(ISERROR(MATCH(#REF!,_xlfn.ANCHORARRAY(E35),0))),O37&amp;"Por favor no seleccionar los criterios de impacto",#REF!)</f>
        <v>#REF!</v>
      </c>
      <c r="Q24" s="317"/>
      <c r="R24" s="317"/>
      <c r="S24" s="314"/>
      <c r="T24" s="6">
        <v>3</v>
      </c>
      <c r="U24" s="89" t="s">
        <v>257</v>
      </c>
      <c r="V24" s="90" t="str">
        <f>IF(OR(W24="Preventivo",W24="Detectivo"),"Probabilidad",IF(W24="Correctivo","Impacto",""))</f>
        <v>Probabilidad</v>
      </c>
      <c r="W24" s="91" t="s">
        <v>12</v>
      </c>
      <c r="X24" s="91" t="s">
        <v>7</v>
      </c>
      <c r="Y24" s="92" t="str">
        <f t="shared" si="19"/>
        <v>40%</v>
      </c>
      <c r="Z24" s="91" t="s">
        <v>17</v>
      </c>
      <c r="AA24" s="91" t="s">
        <v>20</v>
      </c>
      <c r="AB24" s="91" t="s">
        <v>77</v>
      </c>
      <c r="AC24" s="93">
        <f>IFERROR(IF(AND(V23="Probabilidad",V24="Probabilidad"),(AE23-(+AE23*Y24)),IF(V24="Probabilidad",(O22-(+O22*Y24)),IF(V24="Impacto",AE23,""))),"")</f>
        <v>0.12959999999999999</v>
      </c>
      <c r="AD24" s="94" t="str">
        <f t="shared" si="1"/>
        <v>Muy Baja</v>
      </c>
      <c r="AE24" s="95">
        <f t="shared" si="20"/>
        <v>0.12959999999999999</v>
      </c>
      <c r="AF24" s="94" t="str">
        <f t="shared" si="3"/>
        <v>Catastrófico</v>
      </c>
      <c r="AG24" s="252">
        <f>IFERROR(IF(AND(V23="Impacto",V24="Impacto"),(AG23-(+AG23*Y24)),IF(AND(V23="Probabilidad",V24="Impacto"),(AG22-(+AG22*Y24)),IF(V24="Probabilidad",AG23,""))),"")</f>
        <v>1</v>
      </c>
      <c r="AH24" s="96" t="str">
        <f t="shared" si="21"/>
        <v>Extremo</v>
      </c>
      <c r="AI24" s="97"/>
      <c r="AJ24" s="98"/>
      <c r="AK24" s="99"/>
      <c r="AL24" s="100"/>
      <c r="AM24" s="100"/>
      <c r="AN24" s="98"/>
      <c r="AO24" s="99"/>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row>
    <row r="25" spans="1:73" s="3" customFormat="1" x14ac:dyDescent="0.25">
      <c r="A25" s="308"/>
      <c r="B25" s="311"/>
      <c r="C25" s="311"/>
      <c r="D25" s="311"/>
      <c r="E25" s="305"/>
      <c r="F25" s="305"/>
      <c r="G25" s="305"/>
      <c r="H25" s="305"/>
      <c r="I25" s="305"/>
      <c r="J25" s="311"/>
      <c r="K25" s="311"/>
      <c r="L25" s="311"/>
      <c r="M25" s="311"/>
      <c r="N25" s="341"/>
      <c r="O25" s="317"/>
      <c r="P25" s="317" t="e">
        <f>IF(NOT(ISERROR(MATCH(#REF!,_xlfn.ANCHORARRAY(E36),0))),O38&amp;"Por favor no seleccionar los criterios de impacto",#REF!)</f>
        <v>#REF!</v>
      </c>
      <c r="Q25" s="317"/>
      <c r="R25" s="317"/>
      <c r="S25" s="314"/>
      <c r="T25" s="6">
        <v>4</v>
      </c>
      <c r="U25" s="89"/>
      <c r="V25" s="90" t="str">
        <f t="shared" ref="V25:V27" si="22">IF(OR(W25="Preventivo",W25="Detectivo"),"Probabilidad",IF(W25="Correctivo","Impacto",""))</f>
        <v/>
      </c>
      <c r="W25" s="91"/>
      <c r="X25" s="91"/>
      <c r="Y25" s="92" t="str">
        <f t="shared" si="19"/>
        <v/>
      </c>
      <c r="Z25" s="91"/>
      <c r="AA25" s="91"/>
      <c r="AB25" s="91"/>
      <c r="AC25" s="93" t="str">
        <f t="shared" ref="AC25:AC61" si="23">IFERROR(IF(V25="Probabilidad",(O25-(+O25*Y25)),IF(V25="Impacto",O25,"")),"")</f>
        <v/>
      </c>
      <c r="AD25" s="94" t="str">
        <f t="shared" si="1"/>
        <v/>
      </c>
      <c r="AE25" s="95" t="str">
        <f t="shared" si="20"/>
        <v/>
      </c>
      <c r="AF25" s="94" t="str">
        <f t="shared" si="3"/>
        <v/>
      </c>
      <c r="AG25" s="252" t="str">
        <f t="shared" ref="AG25:AG27" si="24">IFERROR(IF(AND(V24="Impacto",V25="Impacto"),(AG24-(+AG24*Y25)),IF(AND(V24="Probabilidad",V25="Impacto"),(AG23-(+AG23*Y25)),IF(V25="Probabilidad",AG24,""))),"")</f>
        <v/>
      </c>
      <c r="AH25" s="96" t="str">
        <f>IFERROR(IF(OR(AND(AD25="Muy Baja",AF25="Leve"),AND(AD25="Muy Baja",AF25="Menor"),AND(AD25="Baja",AF25="Leve")),"Bajo",IF(OR(AND(AD25="Muy baja",AF25="Moderado"),AND(AD25="Baja",AF25="Menor"),AND(AD25="Baja",AF25="Moderado"),AND(AD25="Media",AF25="Leve"),AND(AD25="Media",AF25="Menor"),AND(AD25="Media",AF25="Moderado"),AND(AD25="Alta",AF25="Leve"),AND(AD25="Alta",AF25="Menor")),"Moderado",IF(OR(AND(AD25="Muy Baja",AF25="Mayor"),AND(AD25="Baja",AF25="Mayor"),AND(AD25="Media",AF25="Mayor"),AND(AD25="Alta",AF25="Moderado"),AND(AD25="Alta",AF25="Mayor"),AND(AD25="Muy Alta",AF25="Leve"),AND(AD25="Muy Alta",AF25="Menor"),AND(AD25="Muy Alta",AF25="Moderado"),AND(AD25="Muy Alta",AF25="Mayor")),"Alto",IF(OR(AND(AD25="Muy Baja",AF25="Catastrófico"),AND(AD25="Baja",AF25="Catastrófico"),AND(AD25="Media",AF25="Catastrófico"),AND(AD25="Alta",AF25="Catastrófico"),AND(AD25="Muy Alta",AF25="Catastrófico")),"Extremo","")))),"")</f>
        <v/>
      </c>
      <c r="AI25" s="97"/>
      <c r="AJ25" s="98"/>
      <c r="AK25" s="99"/>
      <c r="AL25" s="100"/>
      <c r="AM25" s="100"/>
      <c r="AN25" s="98"/>
      <c r="AO25" s="99"/>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row>
    <row r="26" spans="1:73" s="3" customFormat="1" x14ac:dyDescent="0.25">
      <c r="A26" s="308"/>
      <c r="B26" s="311"/>
      <c r="C26" s="311"/>
      <c r="D26" s="311"/>
      <c r="E26" s="305"/>
      <c r="F26" s="305"/>
      <c r="G26" s="305"/>
      <c r="H26" s="305"/>
      <c r="I26" s="305"/>
      <c r="J26" s="311"/>
      <c r="K26" s="311"/>
      <c r="L26" s="311"/>
      <c r="M26" s="311"/>
      <c r="N26" s="341"/>
      <c r="O26" s="317"/>
      <c r="P26" s="317" t="e">
        <f>IF(NOT(ISERROR(MATCH(#REF!,_xlfn.ANCHORARRAY(E37),0))),O39&amp;"Por favor no seleccionar los criterios de impacto",#REF!)</f>
        <v>#REF!</v>
      </c>
      <c r="Q26" s="317"/>
      <c r="R26" s="317"/>
      <c r="S26" s="314"/>
      <c r="T26" s="6">
        <v>5</v>
      </c>
      <c r="U26" s="89"/>
      <c r="V26" s="90" t="str">
        <f t="shared" si="22"/>
        <v/>
      </c>
      <c r="W26" s="91"/>
      <c r="X26" s="91"/>
      <c r="Y26" s="92" t="str">
        <f t="shared" si="19"/>
        <v/>
      </c>
      <c r="Z26" s="91"/>
      <c r="AA26" s="91"/>
      <c r="AB26" s="91"/>
      <c r="AC26" s="93" t="str">
        <f t="shared" si="23"/>
        <v/>
      </c>
      <c r="AD26" s="94" t="str">
        <f t="shared" si="1"/>
        <v/>
      </c>
      <c r="AE26" s="95" t="str">
        <f t="shared" si="20"/>
        <v/>
      </c>
      <c r="AF26" s="94" t="str">
        <f t="shared" si="3"/>
        <v/>
      </c>
      <c r="AG26" s="252" t="str">
        <f t="shared" si="24"/>
        <v/>
      </c>
      <c r="AH26" s="96" t="str">
        <f t="shared" ref="AH26:AH27" si="25">IFERROR(IF(OR(AND(AD26="Muy Baja",AF26="Leve"),AND(AD26="Muy Baja",AF26="Menor"),AND(AD26="Baja",AF26="Leve")),"Bajo",IF(OR(AND(AD26="Muy baja",AF26="Moderado"),AND(AD26="Baja",AF26="Menor"),AND(AD26="Baja",AF26="Moderado"),AND(AD26="Media",AF26="Leve"),AND(AD26="Media",AF26="Menor"),AND(AD26="Media",AF26="Moderado"),AND(AD26="Alta",AF26="Leve"),AND(AD26="Alta",AF26="Menor")),"Moderado",IF(OR(AND(AD26="Muy Baja",AF26="Mayor"),AND(AD26="Baja",AF26="Mayor"),AND(AD26="Media",AF26="Mayor"),AND(AD26="Alta",AF26="Moderado"),AND(AD26="Alta",AF26="Mayor"),AND(AD26="Muy Alta",AF26="Leve"),AND(AD26="Muy Alta",AF26="Menor"),AND(AD26="Muy Alta",AF26="Moderado"),AND(AD26="Muy Alta",AF26="Mayor")),"Alto",IF(OR(AND(AD26="Muy Baja",AF26="Catastrófico"),AND(AD26="Baja",AF26="Catastrófico"),AND(AD26="Media",AF26="Catastrófico"),AND(AD26="Alta",AF26="Catastrófico"),AND(AD26="Muy Alta",AF26="Catastrófico")),"Extremo","")))),"")</f>
        <v/>
      </c>
      <c r="AI26" s="97"/>
      <c r="AJ26" s="98"/>
      <c r="AK26" s="99"/>
      <c r="AL26" s="100"/>
      <c r="AM26" s="100"/>
      <c r="AN26" s="98"/>
      <c r="AO26" s="99"/>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row>
    <row r="27" spans="1:73" s="3" customFormat="1" x14ac:dyDescent="0.25">
      <c r="A27" s="309"/>
      <c r="B27" s="312"/>
      <c r="C27" s="312"/>
      <c r="D27" s="312"/>
      <c r="E27" s="306"/>
      <c r="F27" s="306"/>
      <c r="G27" s="306"/>
      <c r="H27" s="306"/>
      <c r="I27" s="306"/>
      <c r="J27" s="312"/>
      <c r="K27" s="312"/>
      <c r="L27" s="312"/>
      <c r="M27" s="312"/>
      <c r="N27" s="342"/>
      <c r="O27" s="318"/>
      <c r="P27" s="318" t="e">
        <f>IF(NOT(ISERROR(MATCH(#REF!,_xlfn.ANCHORARRAY(E38),0))),O40&amp;"Por favor no seleccionar los criterios de impacto",#REF!)</f>
        <v>#REF!</v>
      </c>
      <c r="Q27" s="318"/>
      <c r="R27" s="318"/>
      <c r="S27" s="315"/>
      <c r="T27" s="6">
        <v>6</v>
      </c>
      <c r="U27" s="89"/>
      <c r="V27" s="90" t="str">
        <f t="shared" si="22"/>
        <v/>
      </c>
      <c r="W27" s="91"/>
      <c r="X27" s="91"/>
      <c r="Y27" s="92" t="str">
        <f t="shared" si="19"/>
        <v/>
      </c>
      <c r="Z27" s="91"/>
      <c r="AA27" s="91"/>
      <c r="AB27" s="91"/>
      <c r="AC27" s="93" t="str">
        <f t="shared" si="23"/>
        <v/>
      </c>
      <c r="AD27" s="94" t="str">
        <f t="shared" si="1"/>
        <v/>
      </c>
      <c r="AE27" s="95" t="str">
        <f t="shared" si="20"/>
        <v/>
      </c>
      <c r="AF27" s="94" t="str">
        <f t="shared" si="3"/>
        <v/>
      </c>
      <c r="AG27" s="252" t="str">
        <f t="shared" si="24"/>
        <v/>
      </c>
      <c r="AH27" s="96" t="str">
        <f t="shared" si="25"/>
        <v/>
      </c>
      <c r="AI27" s="97"/>
      <c r="AJ27" s="98"/>
      <c r="AK27" s="99"/>
      <c r="AL27" s="100"/>
      <c r="AM27" s="100"/>
      <c r="AN27" s="98"/>
      <c r="AO27" s="99"/>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row>
    <row r="28" spans="1:73" s="3" customFormat="1" ht="102" x14ac:dyDescent="0.25">
      <c r="A28" s="307" t="str">
        <f>+'Tabla Impacto'!M8</f>
        <v>RC - 004GC</v>
      </c>
      <c r="B28" s="310" t="s">
        <v>91</v>
      </c>
      <c r="C28" s="310" t="s">
        <v>323</v>
      </c>
      <c r="D28" s="310" t="s">
        <v>324</v>
      </c>
      <c r="E28" s="304" t="str">
        <f>'Definición RC'!D9</f>
        <v>Posibilidad de elaborar documentos del proceso de selección, desconociendo lo señalado en la normativa que regula la contratación pública a cambio de recibir dádivas o beneficios para favorecer a determinado proponente.</v>
      </c>
      <c r="F28" s="304" t="s">
        <v>238</v>
      </c>
      <c r="G28" s="304" t="s">
        <v>238</v>
      </c>
      <c r="H28" s="304" t="s">
        <v>238</v>
      </c>
      <c r="I28" s="304" t="s">
        <v>238</v>
      </c>
      <c r="J28" s="310" t="str">
        <f t="shared" ref="J28" si="26">IF(AND(F28="SI", G28="SI", H28="SI", I28="SI"), "Riesgo de Corrupción", "Riesgo Institucional")</f>
        <v>Riesgo de Corrupción</v>
      </c>
      <c r="K28" s="310" t="s">
        <v>154</v>
      </c>
      <c r="L28" s="310">
        <f>IF(K28='Tabla probabilidad'!$E$5,'Tabla probabilidad'!$B$5,IF('Mapa final'!K28='Tabla probabilidad'!$E$6,'Tabla probabilidad'!$B$6,IF('Mapa final'!K28='Tabla probabilidad'!$E$7,'Tabla probabilidad'!$B$7,IF('Mapa final'!K28='Tabla probabilidad'!$E$8,'Tabla probabilidad'!$B$8,IF('Mapa final'!K28='Tabla probabilidad'!$E$9,'Tabla probabilidad'!$B$9,0)))))</f>
        <v>4</v>
      </c>
      <c r="M28" s="310" t="str">
        <f>IF(K28='Tabla probabilidad'!$E$5,'Tabla probabilidad'!$D$5,IF('Mapa final'!K28='Tabla probabilidad'!$E$6,'Tabla probabilidad'!$D$6,IF('Mapa final'!K28='Tabla probabilidad'!$E$7,'Tabla probabilidad'!$D$7,IF('Mapa final'!K28='Tabla probabilidad'!$E$8,'Tabla probabilidad'!$D$8,IF('Mapa final'!K28='Tabla probabilidad'!$E$9,'Tabla probabilidad'!$D$9,0)))))</f>
        <v>Es viable que el evento ocurra en la mayoría de circunstancias</v>
      </c>
      <c r="N28" s="340" t="str">
        <f>IF(L28=5,"Casi Seguro",IF(L28=4,"Probable",IF(L28=3,"Posible",IF(L28=2,"Improbable",IF(L28=1,"Rara vez","Error")))))</f>
        <v>Probable</v>
      </c>
      <c r="O28" s="316">
        <f t="shared" ref="O28" si="27">IF(N28="Casi seguro",1,IF(N28="Probable",0.8,IF(N28="Posible",0.6,IF(N28="Improbable",0.4,IF(N28="Rara vez",0.2,)))))</f>
        <v>0.8</v>
      </c>
      <c r="P28" s="316" t="e">
        <f>IF(NOT(ISERROR(MATCH(#REF!,'Tabla Impacto'!#REF!,0))),'Tabla Impacto'!#REF!&amp;"Por favor no seleccionar los criterios de impacto(Afectación Económica o presupuestal y Pérdida Reputacional)",#REF!)</f>
        <v>#REF!</v>
      </c>
      <c r="Q28" s="316" t="str">
        <f>IF('Tabla Impacto'!M29=0,"SIN VALORACIÓN",IF('Tabla Impacto'!M29&lt;=5,"Moderado",IF('Tabla Impacto'!M29&lt;=11,"Mayor",IF('Tabla Impacto'!M29&gt;=12,"Catastrófico","SIN IMPACTO"))))</f>
        <v>Catastrófico</v>
      </c>
      <c r="R28" s="316">
        <f t="shared" ref="R28" si="28">IF(Q28="SIN VALORACIÓN","Valorar Impacto",IF(Q28="Moderado",0.6,IF(Q28="Mayor",0.8,IF(Q28="Catastrófico",1))))</f>
        <v>1</v>
      </c>
      <c r="S28" s="313" t="str">
        <f>IF(Q28="Leve","Impacto inválido para riesgo de corrupción",IF(Q28="Menor","Impacto inválido para riesgo de corrupción",IF(OR(AND(N28="Rara vez",Q28="Moderado"),AND(N28="Improbable",Q28="Moderado"),AND(N28="Posible",Q28="Moderado"),AND(N28="Probable",Q28="Moderado"),AND(N28="Casi Seguro",Q28="Moderado")),"Moderado",IF(OR(AND(N28="Rara vez",Q28="Mayor"),AND(N28="Improbable",Q28="Mayor"),AND(N28="Posible",Q28="Mayor"),AND(N28="Probable",Q28="Mayor"),AND(N28="Casi Seguro",Q28="Mayor")),"Alto",IF(OR(AND(N28="Rara vez",Q28="Catastrófico"),AND(N28="Improbable",Q28="Catastrófico"),AND(N28="Posible",Q28="Catastrófico"),AND(N28="Probable",Q28="Catastrófico"),AND(N28="Casi Seguro",Q28="Catastrófico")),"Extremo","")))))</f>
        <v>Extremo</v>
      </c>
      <c r="T28" s="6">
        <v>1</v>
      </c>
      <c r="U28" s="89" t="s">
        <v>258</v>
      </c>
      <c r="V28" s="90" t="str">
        <f>IF(OR(W28="Preventivo",W28="Detectivo"),"Probabilidad",IF(W28="Correctivo","Impacto",""))</f>
        <v>Probabilidad</v>
      </c>
      <c r="W28" s="91" t="s">
        <v>12</v>
      </c>
      <c r="X28" s="91" t="s">
        <v>7</v>
      </c>
      <c r="Y28" s="92" t="str">
        <f>IF(AND(W28="Preventivo",X28="Automático"),"50%",IF(AND(W28="Preventivo",X28="Manual"),"40%",IF(AND(W28="Detectivo",X28="Automático"),"40%",IF(AND(W28="Detectivo",X28="Manual"),"30%",IF(AND(W28="Correctivo",X28="Automático"),"35%",IF(AND(W28="Correctivo",X28="Manual"),"25%",""))))))</f>
        <v>40%</v>
      </c>
      <c r="Z28" s="91" t="s">
        <v>17</v>
      </c>
      <c r="AA28" s="91" t="s">
        <v>20</v>
      </c>
      <c r="AB28" s="91" t="s">
        <v>77</v>
      </c>
      <c r="AC28" s="93">
        <f t="shared" si="23"/>
        <v>0.48</v>
      </c>
      <c r="AD28" s="94" t="str">
        <f>IFERROR(IF(AC28="","",IF(AC28&lt;=0.2,"Muy Baja",IF(AC28&lt;=0.4,"Baja",IF(AC28&lt;=0.6,"Media",IF(AC28&lt;=0.8,"Alta","Muy Alta"))))),"")</f>
        <v>Media</v>
      </c>
      <c r="AE28" s="95">
        <f>+AC28</f>
        <v>0.48</v>
      </c>
      <c r="AF28" s="94" t="str">
        <f>IFERROR(IF(AG28="","",IF(AG28&lt;=0.2,"Leve",IF(AG28&lt;=0.4,"Menor",IF(AG28&lt;=0.6,"Moderado",IF(AG28&lt;=0.8,"Mayor","Catastrófico"))))),"")</f>
        <v>Catastrófico</v>
      </c>
      <c r="AG28" s="252">
        <f>IFERROR(IF(V28="Impacto",(R28-(+R28*Y28)),IF(V28="Probabilidad",R28,"")),"")</f>
        <v>1</v>
      </c>
      <c r="AH28" s="96" t="str">
        <f>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Extremo</v>
      </c>
      <c r="AI28" s="97"/>
      <c r="AJ28" s="98" t="s">
        <v>402</v>
      </c>
      <c r="AK28" s="98" t="s">
        <v>403</v>
      </c>
      <c r="AL28" s="264">
        <v>45930</v>
      </c>
      <c r="AM28" s="264">
        <v>46021</v>
      </c>
      <c r="AN28" s="98"/>
      <c r="AO28" s="99"/>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row>
    <row r="29" spans="1:73" s="3" customFormat="1" x14ac:dyDescent="0.25">
      <c r="A29" s="308"/>
      <c r="B29" s="311"/>
      <c r="C29" s="311"/>
      <c r="D29" s="311"/>
      <c r="E29" s="305"/>
      <c r="F29" s="305"/>
      <c r="G29" s="305"/>
      <c r="H29" s="305"/>
      <c r="I29" s="305"/>
      <c r="J29" s="311"/>
      <c r="K29" s="311"/>
      <c r="L29" s="311"/>
      <c r="M29" s="311"/>
      <c r="N29" s="341"/>
      <c r="O29" s="317"/>
      <c r="P29" s="317" t="e">
        <f>IF(NOT(ISERROR(MATCH(#REF!,_xlfn.ANCHORARRAY(E40),0))),O42&amp;"Por favor no seleccionar los criterios de impacto",#REF!)</f>
        <v>#REF!</v>
      </c>
      <c r="Q29" s="317"/>
      <c r="R29" s="317"/>
      <c r="S29" s="314"/>
      <c r="T29" s="6">
        <v>2</v>
      </c>
      <c r="U29" s="89"/>
      <c r="V29" s="90" t="str">
        <f>IF(OR(W29="Preventivo",W29="Detectivo"),"Probabilidad",IF(W29="Correctivo","Impacto",""))</f>
        <v/>
      </c>
      <c r="W29" s="91"/>
      <c r="X29" s="91"/>
      <c r="Y29" s="92" t="str">
        <f t="shared" ref="Y29:Y33" si="29">IF(AND(W29="Preventivo",X29="Automático"),"50%",IF(AND(W29="Preventivo",X29="Manual"),"40%",IF(AND(W29="Detectivo",X29="Automático"),"40%",IF(AND(W29="Detectivo",X29="Manual"),"30%",IF(AND(W29="Correctivo",X29="Automático"),"35%",IF(AND(W29="Correctivo",X29="Manual"),"25%",""))))))</f>
        <v/>
      </c>
      <c r="Z29" s="91"/>
      <c r="AA29" s="91"/>
      <c r="AB29" s="91"/>
      <c r="AC29" s="93" t="str">
        <f t="shared" si="23"/>
        <v/>
      </c>
      <c r="AD29" s="94" t="str">
        <f t="shared" si="1"/>
        <v/>
      </c>
      <c r="AE29" s="95" t="str">
        <f t="shared" ref="AE29:AE33" si="30">+AC29</f>
        <v/>
      </c>
      <c r="AF29" s="94" t="str">
        <f t="shared" si="3"/>
        <v/>
      </c>
      <c r="AG29" s="252" t="str">
        <f>IFERROR(IF(AND(V28="Impacto",V29="Impacto"),(AG28-(+AG28*Y29)),IF(V29="Impacto",(R28-(+R28*Y29)),IF(V29="Probabilidad",AG28,""))),"")</f>
        <v/>
      </c>
      <c r="AH29" s="96" t="str">
        <f t="shared" ref="AH29:AH30" si="31">IFERROR(IF(OR(AND(AD29="Muy Baja",AF29="Leve"),AND(AD29="Muy Baja",AF29="Menor"),AND(AD29="Baja",AF29="Leve")),"Bajo",IF(OR(AND(AD29="Muy baja",AF29="Moderado"),AND(AD29="Baja",AF29="Menor"),AND(AD29="Baja",AF29="Moderado"),AND(AD29="Media",AF29="Leve"),AND(AD29="Media",AF29="Menor"),AND(AD29="Media",AF29="Moderado"),AND(AD29="Alta",AF29="Leve"),AND(AD29="Alta",AF29="Menor")),"Moderado",IF(OR(AND(AD29="Muy Baja",AF29="Mayor"),AND(AD29="Baja",AF29="Mayor"),AND(AD29="Media",AF29="Mayor"),AND(AD29="Alta",AF29="Moderado"),AND(AD29="Alta",AF29="Mayor"),AND(AD29="Muy Alta",AF29="Leve"),AND(AD29="Muy Alta",AF29="Menor"),AND(AD29="Muy Alta",AF29="Moderado"),AND(AD29="Muy Alta",AF29="Mayor")),"Alto",IF(OR(AND(AD29="Muy Baja",AF29="Catastrófico"),AND(AD29="Baja",AF29="Catastrófico"),AND(AD29="Media",AF29="Catastrófico"),AND(AD29="Alta",AF29="Catastrófico"),AND(AD29="Muy Alta",AF29="Catastrófico")),"Extremo","")))),"")</f>
        <v/>
      </c>
      <c r="AI29" s="97"/>
      <c r="AJ29" s="98"/>
      <c r="AK29" s="99"/>
      <c r="AL29" s="100"/>
      <c r="AM29" s="100"/>
      <c r="AN29" s="98"/>
      <c r="AO29" s="99"/>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row>
    <row r="30" spans="1:73" s="3" customFormat="1" x14ac:dyDescent="0.25">
      <c r="A30" s="308"/>
      <c r="B30" s="311"/>
      <c r="C30" s="311"/>
      <c r="D30" s="311"/>
      <c r="E30" s="305"/>
      <c r="F30" s="305"/>
      <c r="G30" s="305"/>
      <c r="H30" s="305"/>
      <c r="I30" s="305"/>
      <c r="J30" s="311"/>
      <c r="K30" s="311"/>
      <c r="L30" s="311"/>
      <c r="M30" s="311"/>
      <c r="N30" s="341"/>
      <c r="O30" s="317"/>
      <c r="P30" s="317" t="e">
        <f>IF(NOT(ISERROR(MATCH(#REF!,_xlfn.ANCHORARRAY(E41),0))),O43&amp;"Por favor no seleccionar los criterios de impacto",#REF!)</f>
        <v>#REF!</v>
      </c>
      <c r="Q30" s="317"/>
      <c r="R30" s="317"/>
      <c r="S30" s="314"/>
      <c r="T30" s="6">
        <v>3</v>
      </c>
      <c r="U30" s="101"/>
      <c r="V30" s="90" t="str">
        <f>IF(OR(W30="Preventivo",W30="Detectivo"),"Probabilidad",IF(W30="Correctivo","Impacto",""))</f>
        <v/>
      </c>
      <c r="W30" s="91"/>
      <c r="X30" s="91"/>
      <c r="Y30" s="92" t="str">
        <f t="shared" si="29"/>
        <v/>
      </c>
      <c r="Z30" s="91"/>
      <c r="AA30" s="91"/>
      <c r="AB30" s="91"/>
      <c r="AC30" s="93" t="str">
        <f t="shared" si="23"/>
        <v/>
      </c>
      <c r="AD30" s="94" t="str">
        <f t="shared" si="1"/>
        <v/>
      </c>
      <c r="AE30" s="95" t="str">
        <f t="shared" si="30"/>
        <v/>
      </c>
      <c r="AF30" s="94" t="str">
        <f t="shared" si="3"/>
        <v/>
      </c>
      <c r="AG30" s="252" t="str">
        <f>IFERROR(IF(AND(V29="Impacto",V30="Impacto"),(AG29-(+AG29*Y30)),IF(AND(V29="Probabilidad",V30="Impacto"),(AG28-(+AG28*Y30)),IF(V30="Probabilidad",AG29,""))),"")</f>
        <v/>
      </c>
      <c r="AH30" s="96" t="str">
        <f t="shared" si="31"/>
        <v/>
      </c>
      <c r="AI30" s="97"/>
      <c r="AJ30" s="98"/>
      <c r="AK30" s="99"/>
      <c r="AL30" s="100"/>
      <c r="AM30" s="100"/>
      <c r="AN30" s="98"/>
      <c r="AO30" s="99"/>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row>
    <row r="31" spans="1:73" s="3" customFormat="1" x14ac:dyDescent="0.25">
      <c r="A31" s="308"/>
      <c r="B31" s="311"/>
      <c r="C31" s="311"/>
      <c r="D31" s="311"/>
      <c r="E31" s="305"/>
      <c r="F31" s="305"/>
      <c r="G31" s="305"/>
      <c r="H31" s="305"/>
      <c r="I31" s="305"/>
      <c r="J31" s="311"/>
      <c r="K31" s="311"/>
      <c r="L31" s="311"/>
      <c r="M31" s="311"/>
      <c r="N31" s="341"/>
      <c r="O31" s="317"/>
      <c r="P31" s="317" t="e">
        <f>IF(NOT(ISERROR(MATCH(#REF!,_xlfn.ANCHORARRAY(E42),0))),O44&amp;"Por favor no seleccionar los criterios de impacto",#REF!)</f>
        <v>#REF!</v>
      </c>
      <c r="Q31" s="317"/>
      <c r="R31" s="317"/>
      <c r="S31" s="314"/>
      <c r="T31" s="6">
        <v>4</v>
      </c>
      <c r="U31" s="89"/>
      <c r="V31" s="90" t="str">
        <f t="shared" ref="V31:V33" si="32">IF(OR(W31="Preventivo",W31="Detectivo"),"Probabilidad",IF(W31="Correctivo","Impacto",""))</f>
        <v/>
      </c>
      <c r="W31" s="91"/>
      <c r="X31" s="91"/>
      <c r="Y31" s="92" t="str">
        <f t="shared" si="29"/>
        <v/>
      </c>
      <c r="Z31" s="91"/>
      <c r="AA31" s="91"/>
      <c r="AB31" s="91"/>
      <c r="AC31" s="93" t="str">
        <f t="shared" si="23"/>
        <v/>
      </c>
      <c r="AD31" s="94" t="str">
        <f t="shared" si="1"/>
        <v/>
      </c>
      <c r="AE31" s="95" t="str">
        <f t="shared" si="30"/>
        <v/>
      </c>
      <c r="AF31" s="94" t="str">
        <f t="shared" si="3"/>
        <v/>
      </c>
      <c r="AG31" s="252" t="str">
        <f t="shared" ref="AG31:AG33" si="33">IFERROR(IF(AND(V30="Impacto",V31="Impacto"),(AG30-(+AG30*Y31)),IF(AND(V30="Probabilidad",V31="Impacto"),(AG29-(+AG29*Y31)),IF(V31="Probabilidad",AG30,""))),"")</f>
        <v/>
      </c>
      <c r="AH31" s="96" t="str">
        <f>IFERROR(IF(OR(AND(AD31="Muy Baja",AF31="Leve"),AND(AD31="Muy Baja",AF31="Menor"),AND(AD31="Baja",AF31="Leve")),"Bajo",IF(OR(AND(AD31="Muy baja",AF31="Moderado"),AND(AD31="Baja",AF31="Menor"),AND(AD31="Baja",AF31="Moderado"),AND(AD31="Media",AF31="Leve"),AND(AD31="Media",AF31="Menor"),AND(AD31="Media",AF31="Moderado"),AND(AD31="Alta",AF31="Leve"),AND(AD31="Alta",AF31="Menor")),"Moderado",IF(OR(AND(AD31="Muy Baja",AF31="Mayor"),AND(AD31="Baja",AF31="Mayor"),AND(AD31="Media",AF31="Mayor"),AND(AD31="Alta",AF31="Moderado"),AND(AD31="Alta",AF31="Mayor"),AND(AD31="Muy Alta",AF31="Leve"),AND(AD31="Muy Alta",AF31="Menor"),AND(AD31="Muy Alta",AF31="Moderado"),AND(AD31="Muy Alta",AF31="Mayor")),"Alto",IF(OR(AND(AD31="Muy Baja",AF31="Catastrófico"),AND(AD31="Baja",AF31="Catastrófico"),AND(AD31="Media",AF31="Catastrófico"),AND(AD31="Alta",AF31="Catastrófico"),AND(AD31="Muy Alta",AF31="Catastrófico")),"Extremo","")))),"")</f>
        <v/>
      </c>
      <c r="AI31" s="97"/>
      <c r="AJ31" s="98"/>
      <c r="AK31" s="99"/>
      <c r="AL31" s="100"/>
      <c r="AM31" s="100"/>
      <c r="AN31" s="98"/>
      <c r="AO31" s="99"/>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row>
    <row r="32" spans="1:73" s="3" customFormat="1" x14ac:dyDescent="0.25">
      <c r="A32" s="308"/>
      <c r="B32" s="311"/>
      <c r="C32" s="311"/>
      <c r="D32" s="311"/>
      <c r="E32" s="305"/>
      <c r="F32" s="305"/>
      <c r="G32" s="305"/>
      <c r="H32" s="305"/>
      <c r="I32" s="305"/>
      <c r="J32" s="311"/>
      <c r="K32" s="311"/>
      <c r="L32" s="311"/>
      <c r="M32" s="311"/>
      <c r="N32" s="341"/>
      <c r="O32" s="317"/>
      <c r="P32" s="317" t="e">
        <f>IF(NOT(ISERROR(MATCH(#REF!,_xlfn.ANCHORARRAY(E43),0))),O45&amp;"Por favor no seleccionar los criterios de impacto",#REF!)</f>
        <v>#REF!</v>
      </c>
      <c r="Q32" s="317"/>
      <c r="R32" s="317"/>
      <c r="S32" s="314"/>
      <c r="T32" s="6">
        <v>5</v>
      </c>
      <c r="U32" s="89"/>
      <c r="V32" s="90" t="str">
        <f t="shared" si="32"/>
        <v/>
      </c>
      <c r="W32" s="91"/>
      <c r="X32" s="91"/>
      <c r="Y32" s="92" t="str">
        <f t="shared" si="29"/>
        <v/>
      </c>
      <c r="Z32" s="91"/>
      <c r="AA32" s="91"/>
      <c r="AB32" s="91"/>
      <c r="AC32" s="93" t="str">
        <f t="shared" si="23"/>
        <v/>
      </c>
      <c r="AD32" s="94" t="str">
        <f>IFERROR(IF(AC32="","",IF(AC32&lt;=0.2,"Muy Baja",IF(AC32&lt;=0.4,"Baja",IF(AC32&lt;=0.6,"Media",IF(AC32&lt;=0.8,"Alta","Muy Alta"))))),"")</f>
        <v/>
      </c>
      <c r="AE32" s="95" t="str">
        <f t="shared" si="30"/>
        <v/>
      </c>
      <c r="AF32" s="94" t="str">
        <f t="shared" si="3"/>
        <v/>
      </c>
      <c r="AG32" s="252" t="str">
        <f t="shared" si="33"/>
        <v/>
      </c>
      <c r="AH32" s="96" t="str">
        <f t="shared" ref="AH32:AH33" si="34">IFERROR(IF(OR(AND(AD32="Muy Baja",AF32="Leve"),AND(AD32="Muy Baja",AF32="Menor"),AND(AD32="Baja",AF32="Leve")),"Bajo",IF(OR(AND(AD32="Muy baja",AF32="Moderado"),AND(AD32="Baja",AF32="Menor"),AND(AD32="Baja",AF32="Moderado"),AND(AD32="Media",AF32="Leve"),AND(AD32="Media",AF32="Menor"),AND(AD32="Media",AF32="Moderado"),AND(AD32="Alta",AF32="Leve"),AND(AD32="Alta",AF32="Menor")),"Moderado",IF(OR(AND(AD32="Muy Baja",AF32="Mayor"),AND(AD32="Baja",AF32="Mayor"),AND(AD32="Media",AF32="Mayor"),AND(AD32="Alta",AF32="Moderado"),AND(AD32="Alta",AF32="Mayor"),AND(AD32="Muy Alta",AF32="Leve"),AND(AD32="Muy Alta",AF32="Menor"),AND(AD32="Muy Alta",AF32="Moderado"),AND(AD32="Muy Alta",AF32="Mayor")),"Alto",IF(OR(AND(AD32="Muy Baja",AF32="Catastrófico"),AND(AD32="Baja",AF32="Catastrófico"),AND(AD32="Media",AF32="Catastrófico"),AND(AD32="Alta",AF32="Catastrófico"),AND(AD32="Muy Alta",AF32="Catastrófico")),"Extremo","")))),"")</f>
        <v/>
      </c>
      <c r="AI32" s="97"/>
      <c r="AJ32" s="98"/>
      <c r="AK32" s="99"/>
      <c r="AL32" s="100"/>
      <c r="AM32" s="100"/>
      <c r="AN32" s="98"/>
      <c r="AO32" s="99"/>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row>
    <row r="33" spans="1:73" s="3" customFormat="1" x14ac:dyDescent="0.25">
      <c r="A33" s="309"/>
      <c r="B33" s="312"/>
      <c r="C33" s="312"/>
      <c r="D33" s="312"/>
      <c r="E33" s="306"/>
      <c r="F33" s="306"/>
      <c r="G33" s="306"/>
      <c r="H33" s="306"/>
      <c r="I33" s="306"/>
      <c r="J33" s="312"/>
      <c r="K33" s="312"/>
      <c r="L33" s="312"/>
      <c r="M33" s="312"/>
      <c r="N33" s="342"/>
      <c r="O33" s="318"/>
      <c r="P33" s="318" t="e">
        <f>IF(NOT(ISERROR(MATCH(#REF!,_xlfn.ANCHORARRAY(E44),0))),O46&amp;"Por favor no seleccionar los criterios de impacto",#REF!)</f>
        <v>#REF!</v>
      </c>
      <c r="Q33" s="318"/>
      <c r="R33" s="318"/>
      <c r="S33" s="315"/>
      <c r="T33" s="6">
        <v>6</v>
      </c>
      <c r="U33" s="89"/>
      <c r="V33" s="90" t="str">
        <f t="shared" si="32"/>
        <v/>
      </c>
      <c r="W33" s="91"/>
      <c r="X33" s="91"/>
      <c r="Y33" s="92" t="str">
        <f t="shared" si="29"/>
        <v/>
      </c>
      <c r="Z33" s="91"/>
      <c r="AA33" s="91"/>
      <c r="AB33" s="91"/>
      <c r="AC33" s="93" t="str">
        <f t="shared" si="23"/>
        <v/>
      </c>
      <c r="AD33" s="94" t="str">
        <f t="shared" si="1"/>
        <v/>
      </c>
      <c r="AE33" s="95" t="str">
        <f t="shared" si="30"/>
        <v/>
      </c>
      <c r="AF33" s="94" t="str">
        <f t="shared" si="3"/>
        <v/>
      </c>
      <c r="AG33" s="252" t="str">
        <f t="shared" si="33"/>
        <v/>
      </c>
      <c r="AH33" s="96" t="str">
        <f t="shared" si="34"/>
        <v/>
      </c>
      <c r="AI33" s="97"/>
      <c r="AJ33" s="98"/>
      <c r="AK33" s="99"/>
      <c r="AL33" s="100"/>
      <c r="AM33" s="100"/>
      <c r="AN33" s="98"/>
      <c r="AO33" s="99"/>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row>
    <row r="34" spans="1:73" s="3" customFormat="1" ht="102" x14ac:dyDescent="0.25">
      <c r="A34" s="307" t="str">
        <f>+'Tabla Impacto'!O8</f>
        <v>RC - 005GC</v>
      </c>
      <c r="B34" s="310" t="s">
        <v>91</v>
      </c>
      <c r="C34" s="310" t="s">
        <v>325</v>
      </c>
      <c r="D34" s="310" t="s">
        <v>326</v>
      </c>
      <c r="E34" s="304" t="str">
        <f>'Definición RC'!D10</f>
        <v xml:space="preserve">Posibilidad de no exigir al contratista en la supervisión cumplir con el objeto del contrato a cambio de recibir dádivas o beneficios </v>
      </c>
      <c r="F34" s="304" t="s">
        <v>238</v>
      </c>
      <c r="G34" s="304" t="s">
        <v>238</v>
      </c>
      <c r="H34" s="304" t="s">
        <v>238</v>
      </c>
      <c r="I34" s="304" t="s">
        <v>238</v>
      </c>
      <c r="J34" s="310" t="str">
        <f t="shared" ref="J34:J52" si="35">IF(AND(F34="SI", G34="SI", H34="SI", I34="SI"), "Riesgo de Corrupción", "Riesgo Institucional")</f>
        <v>Riesgo de Corrupción</v>
      </c>
      <c r="K34" s="310" t="s">
        <v>154</v>
      </c>
      <c r="L34" s="310">
        <f>IF(K34='Tabla probabilidad'!$E$5,'Tabla probabilidad'!$B$5,IF('Mapa final'!K34='Tabla probabilidad'!$E$6,'Tabla probabilidad'!$B$6,IF('Mapa final'!K34='Tabla probabilidad'!$E$7,'Tabla probabilidad'!$B$7,IF('Mapa final'!K34='Tabla probabilidad'!$E$8,'Tabla probabilidad'!$B$8,IF('Mapa final'!K34='Tabla probabilidad'!$E$9,'Tabla probabilidad'!$B$9,0)))))</f>
        <v>4</v>
      </c>
      <c r="M34" s="310" t="str">
        <f>IF(K34='Tabla probabilidad'!$E$5,'Tabla probabilidad'!$D$5,IF('Mapa final'!K34='Tabla probabilidad'!$E$6,'Tabla probabilidad'!$D$6,IF('Mapa final'!K34='Tabla probabilidad'!$E$7,'Tabla probabilidad'!$D$7,IF('Mapa final'!K34='Tabla probabilidad'!$E$8,'Tabla probabilidad'!$D$8,IF('Mapa final'!K34='Tabla probabilidad'!$E$9,'Tabla probabilidad'!$D$9,0)))))</f>
        <v>Es viable que el evento ocurra en la mayoría de circunstancias</v>
      </c>
      <c r="N34" s="340" t="str">
        <f>IF(L34=5,"Casi Seguro",IF(L34=4,"Probable",IF(L34=3,"Posible",IF(L34=2,"Improbable",IF(L34=1,"Rara vez","Error")))))</f>
        <v>Probable</v>
      </c>
      <c r="O34" s="316">
        <f t="shared" ref="O34" si="36">IF(N34="Casi seguro",1,IF(N34="Probable",0.8,IF(N34="Posible",0.6,IF(N34="Improbable",0.4,IF(N34="Rara vez",0.2,)))))</f>
        <v>0.8</v>
      </c>
      <c r="P34" s="316" t="e">
        <f>IF(NOT(ISERROR(MATCH(#REF!,'Tabla Impacto'!#REF!,0))),'Tabla Impacto'!#REF!&amp;"Por favor no seleccionar los criterios de impacto(Afectación Económica o presupuestal y Pérdida Reputacional)",#REF!)</f>
        <v>#REF!</v>
      </c>
      <c r="Q34" s="316" t="str">
        <f>IF('Tabla Impacto'!O29=0,"SIN VALORACIÓN",IF('Tabla Impacto'!O29&lt;=5,"Moderado",IF('Tabla Impacto'!O29&lt;=11,"Mayor",IF('Tabla Impacto'!O29&gt;=12,"Catastrófico","SIN IMPACTO"))))</f>
        <v>Catastrófico</v>
      </c>
      <c r="R34" s="316">
        <f t="shared" ref="R34" si="37">IF(Q34="SIN VALORACIÓN","Valorar Impacto",IF(Q34="Moderado",0.6,IF(Q34="Mayor",0.8,IF(Q34="Catastrófico",1))))</f>
        <v>1</v>
      </c>
      <c r="S34" s="313" t="str">
        <f>IF(Q34="Leve","Impacto inválido para riesgo de corrupción",IF(Q34="Menor","Impacto inválido para riesgo de corrupción",IF(OR(AND(N34="Rara vez",Q34="Moderado"),AND(N34="Improbable",Q34="Moderado"),AND(N34="Posible",Q34="Moderado"),AND(N34="Probable",Q34="Moderado"),AND(N34="Casi Seguro",Q34="Moderado")),"Moderado",IF(OR(AND(N34="Rara vez",Q34="Mayor"),AND(N34="Improbable",Q34="Mayor"),AND(N34="Posible",Q34="Mayor"),AND(N34="Probable",Q34="Mayor"),AND(N34="Casi Seguro",Q34="Mayor")),"Alto",IF(OR(AND(N34="Rara vez",Q34="Catastrófico"),AND(N34="Improbable",Q34="Catastrófico"),AND(N34="Posible",Q34="Catastrófico"),AND(N34="Probable",Q34="Catastrófico"),AND(N34="Casi Seguro",Q34="Catastrófico")),"Extremo","")))))</f>
        <v>Extremo</v>
      </c>
      <c r="T34" s="6">
        <v>1</v>
      </c>
      <c r="U34" s="89" t="s">
        <v>259</v>
      </c>
      <c r="V34" s="90" t="str">
        <f>IF(OR(W34="Preventivo",W34="Detectivo"),"Probabilidad",IF(W34="Correctivo","Impacto",""))</f>
        <v>Probabilidad</v>
      </c>
      <c r="W34" s="91" t="s">
        <v>12</v>
      </c>
      <c r="X34" s="91" t="s">
        <v>7</v>
      </c>
      <c r="Y34" s="92" t="str">
        <f>IF(AND(W34="Preventivo",X34="Automático"),"50%",IF(AND(W34="Preventivo",X34="Manual"),"40%",IF(AND(W34="Detectivo",X34="Automático"),"40%",IF(AND(W34="Detectivo",X34="Manual"),"30%",IF(AND(W34="Correctivo",X34="Automático"),"35%",IF(AND(W34="Correctivo",X34="Manual"),"25%",""))))))</f>
        <v>40%</v>
      </c>
      <c r="Z34" s="91" t="s">
        <v>17</v>
      </c>
      <c r="AA34" s="91" t="s">
        <v>20</v>
      </c>
      <c r="AB34" s="91" t="s">
        <v>77</v>
      </c>
      <c r="AC34" s="93">
        <f t="shared" si="23"/>
        <v>0.48</v>
      </c>
      <c r="AD34" s="94" t="str">
        <f>IFERROR(IF(AC34="","",IF(AC34&lt;=0.2,"Muy Baja",IF(AC34&lt;=0.4,"Baja",IF(AC34&lt;=0.6,"Media",IF(AC34&lt;=0.8,"Alta","Muy Alta"))))),"")</f>
        <v>Media</v>
      </c>
      <c r="AE34" s="95">
        <f>+AC34</f>
        <v>0.48</v>
      </c>
      <c r="AF34" s="94" t="str">
        <f>IFERROR(IF(AG34="","",IF(AG34&lt;=0.2,"Leve",IF(AG34&lt;=0.4,"Menor",IF(AG34&lt;=0.6,"Moderado",IF(AG34&lt;=0.8,"Mayor","Catastrófico"))))),"")</f>
        <v>Catastrófico</v>
      </c>
      <c r="AG34" s="252">
        <f>IFERROR(IF(V34="Impacto",(R34-(+R34*Y34)),IF(V34="Probabilidad",R34,"")),"")</f>
        <v>1</v>
      </c>
      <c r="AH34" s="96" t="str">
        <f>IFERROR(IF(OR(AND(AD34="Muy Baja",AF34="Leve"),AND(AD34="Muy Baja",AF34="Menor"),AND(AD34="Baja",AF34="Leve")),"Bajo",IF(OR(AND(AD34="Muy baja",AF34="Moderado"),AND(AD34="Baja",AF34="Menor"),AND(AD34="Baja",AF34="Moderado"),AND(AD34="Media",AF34="Leve"),AND(AD34="Media",AF34="Menor"),AND(AD34="Media",AF34="Moderado"),AND(AD34="Alta",AF34="Leve"),AND(AD34="Alta",AF34="Menor")),"Moderado",IF(OR(AND(AD34="Muy Baja",AF34="Mayor"),AND(AD34="Baja",AF34="Mayor"),AND(AD34="Media",AF34="Mayor"),AND(AD34="Alta",AF34="Moderado"),AND(AD34="Alta",AF34="Mayor"),AND(AD34="Muy Alta",AF34="Leve"),AND(AD34="Muy Alta",AF34="Menor"),AND(AD34="Muy Alta",AF34="Moderado"),AND(AD34="Muy Alta",AF34="Mayor")),"Alto",IF(OR(AND(AD34="Muy Baja",AF34="Catastrófico"),AND(AD34="Baja",AF34="Catastrófico"),AND(AD34="Media",AF34="Catastrófico"),AND(AD34="Alta",AF34="Catastrófico"),AND(AD34="Muy Alta",AF34="Catastrófico")),"Extremo","")))),"")</f>
        <v>Extremo</v>
      </c>
      <c r="AI34" s="97"/>
      <c r="AJ34" s="98" t="s">
        <v>402</v>
      </c>
      <c r="AK34" s="98" t="s">
        <v>403</v>
      </c>
      <c r="AL34" s="264">
        <v>45930</v>
      </c>
      <c r="AM34" s="264">
        <v>46021</v>
      </c>
      <c r="AN34" s="98"/>
      <c r="AO34" s="99"/>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row>
    <row r="35" spans="1:73" s="3" customFormat="1" x14ac:dyDescent="0.25">
      <c r="A35" s="308"/>
      <c r="B35" s="311"/>
      <c r="C35" s="311"/>
      <c r="D35" s="311"/>
      <c r="E35" s="305"/>
      <c r="F35" s="305"/>
      <c r="G35" s="305"/>
      <c r="H35" s="305"/>
      <c r="I35" s="305"/>
      <c r="J35" s="311"/>
      <c r="K35" s="311"/>
      <c r="L35" s="311"/>
      <c r="M35" s="311"/>
      <c r="N35" s="341"/>
      <c r="O35" s="317"/>
      <c r="P35" s="317" t="e">
        <f>IF(NOT(ISERROR(MATCH(#REF!,_xlfn.ANCHORARRAY(E46),0))),O48&amp;"Por favor no seleccionar los criterios de impacto",#REF!)</f>
        <v>#REF!</v>
      </c>
      <c r="Q35" s="317"/>
      <c r="R35" s="317"/>
      <c r="S35" s="314"/>
      <c r="T35" s="6">
        <v>2</v>
      </c>
      <c r="U35" s="89"/>
      <c r="V35" s="90" t="str">
        <f>IF(OR(W35="Preventivo",W35="Detectivo"),"Probabilidad",IF(W35="Correctivo","Impacto",""))</f>
        <v/>
      </c>
      <c r="W35" s="91"/>
      <c r="X35" s="91"/>
      <c r="Y35" s="92" t="str">
        <f t="shared" ref="Y35:Y39" si="38">IF(AND(W35="Preventivo",X35="Automático"),"50%",IF(AND(W35="Preventivo",X35="Manual"),"40%",IF(AND(W35="Detectivo",X35="Automático"),"40%",IF(AND(W35="Detectivo",X35="Manual"),"30%",IF(AND(W35="Correctivo",X35="Automático"),"35%",IF(AND(W35="Correctivo",X35="Manual"),"25%",""))))))</f>
        <v/>
      </c>
      <c r="Z35" s="91"/>
      <c r="AA35" s="91"/>
      <c r="AB35" s="91"/>
      <c r="AC35" s="93" t="str">
        <f t="shared" si="23"/>
        <v/>
      </c>
      <c r="AD35" s="94" t="str">
        <f t="shared" si="1"/>
        <v/>
      </c>
      <c r="AE35" s="95" t="str">
        <f t="shared" ref="AE35:AE39" si="39">+AC35</f>
        <v/>
      </c>
      <c r="AF35" s="94" t="str">
        <f t="shared" si="3"/>
        <v/>
      </c>
      <c r="AG35" s="252" t="str">
        <f>IFERROR(IF(AND(V34="Impacto",V35="Impacto"),(AG34-(+AG34*Y35)),IF(V35="Impacto",(R34-(+R34*Y35)),IF(V35="Probabilidad",AG34,""))),"")</f>
        <v/>
      </c>
      <c r="AH35" s="96" t="str">
        <f t="shared" ref="AH35:AH36" si="40">IFERROR(IF(OR(AND(AD35="Muy Baja",AF35="Leve"),AND(AD35="Muy Baja",AF35="Menor"),AND(AD35="Baja",AF35="Leve")),"Bajo",IF(OR(AND(AD35="Muy baja",AF35="Moderado"),AND(AD35="Baja",AF35="Menor"),AND(AD35="Baja",AF35="Moderado"),AND(AD35="Media",AF35="Leve"),AND(AD35="Media",AF35="Menor"),AND(AD35="Media",AF35="Moderado"),AND(AD35="Alta",AF35="Leve"),AND(AD35="Alta",AF35="Menor")),"Moderado",IF(OR(AND(AD35="Muy Baja",AF35="Mayor"),AND(AD35="Baja",AF35="Mayor"),AND(AD35="Media",AF35="Mayor"),AND(AD35="Alta",AF35="Moderado"),AND(AD35="Alta",AF35="Mayor"),AND(AD35="Muy Alta",AF35="Leve"),AND(AD35="Muy Alta",AF35="Menor"),AND(AD35="Muy Alta",AF35="Moderado"),AND(AD35="Muy Alta",AF35="Mayor")),"Alto",IF(OR(AND(AD35="Muy Baja",AF35="Catastrófico"),AND(AD35="Baja",AF35="Catastrófico"),AND(AD35="Media",AF35="Catastrófico"),AND(AD35="Alta",AF35="Catastrófico"),AND(AD35="Muy Alta",AF35="Catastrófico")),"Extremo","")))),"")</f>
        <v/>
      </c>
      <c r="AI35" s="97"/>
      <c r="AJ35" s="98"/>
      <c r="AK35" s="99"/>
      <c r="AL35" s="100"/>
      <c r="AM35" s="100"/>
      <c r="AN35" s="98"/>
      <c r="AO35" s="99"/>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row>
    <row r="36" spans="1:73" s="3" customFormat="1" x14ac:dyDescent="0.25">
      <c r="A36" s="308"/>
      <c r="B36" s="311"/>
      <c r="C36" s="311"/>
      <c r="D36" s="311"/>
      <c r="E36" s="305"/>
      <c r="F36" s="305"/>
      <c r="G36" s="305"/>
      <c r="H36" s="305"/>
      <c r="I36" s="305"/>
      <c r="J36" s="311"/>
      <c r="K36" s="311"/>
      <c r="L36" s="311"/>
      <c r="M36" s="311"/>
      <c r="N36" s="341"/>
      <c r="O36" s="317"/>
      <c r="P36" s="317" t="e">
        <f>IF(NOT(ISERROR(MATCH(#REF!,_xlfn.ANCHORARRAY(E47),0))),O49&amp;"Por favor no seleccionar los criterios de impacto",#REF!)</f>
        <v>#REF!</v>
      </c>
      <c r="Q36" s="317"/>
      <c r="R36" s="317"/>
      <c r="S36" s="314"/>
      <c r="T36" s="6">
        <v>3</v>
      </c>
      <c r="U36" s="101"/>
      <c r="V36" s="90" t="str">
        <f>IF(OR(W36="Preventivo",W36="Detectivo"),"Probabilidad",IF(W36="Correctivo","Impacto",""))</f>
        <v/>
      </c>
      <c r="W36" s="91"/>
      <c r="X36" s="91"/>
      <c r="Y36" s="92" t="str">
        <f t="shared" si="38"/>
        <v/>
      </c>
      <c r="Z36" s="91"/>
      <c r="AA36" s="91"/>
      <c r="AB36" s="91"/>
      <c r="AC36" s="93" t="str">
        <f t="shared" si="23"/>
        <v/>
      </c>
      <c r="AD36" s="94" t="str">
        <f t="shared" si="1"/>
        <v/>
      </c>
      <c r="AE36" s="95" t="str">
        <f t="shared" si="39"/>
        <v/>
      </c>
      <c r="AF36" s="94" t="str">
        <f t="shared" si="3"/>
        <v/>
      </c>
      <c r="AG36" s="252" t="str">
        <f>IFERROR(IF(AND(V35="Impacto",V36="Impacto"),(AG35-(+AG35*Y36)),IF(AND(V35="Probabilidad",V36="Impacto"),(AG34-(+AG34*Y36)),IF(V36="Probabilidad",AG35,""))),"")</f>
        <v/>
      </c>
      <c r="AH36" s="96" t="str">
        <f t="shared" si="40"/>
        <v/>
      </c>
      <c r="AI36" s="97"/>
      <c r="AJ36" s="98"/>
      <c r="AK36" s="99"/>
      <c r="AL36" s="100"/>
      <c r="AM36" s="100"/>
      <c r="AN36" s="98"/>
      <c r="AO36" s="99"/>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row>
    <row r="37" spans="1:73" s="3" customFormat="1" x14ac:dyDescent="0.25">
      <c r="A37" s="308"/>
      <c r="B37" s="311"/>
      <c r="C37" s="311"/>
      <c r="D37" s="311"/>
      <c r="E37" s="305"/>
      <c r="F37" s="305"/>
      <c r="G37" s="305"/>
      <c r="H37" s="305"/>
      <c r="I37" s="305"/>
      <c r="J37" s="311"/>
      <c r="K37" s="311"/>
      <c r="L37" s="311"/>
      <c r="M37" s="311"/>
      <c r="N37" s="341"/>
      <c r="O37" s="317"/>
      <c r="P37" s="317" t="e">
        <f>IF(NOT(ISERROR(MATCH(#REF!,_xlfn.ANCHORARRAY(E48),0))),O50&amp;"Por favor no seleccionar los criterios de impacto",#REF!)</f>
        <v>#REF!</v>
      </c>
      <c r="Q37" s="317"/>
      <c r="R37" s="317"/>
      <c r="S37" s="314"/>
      <c r="T37" s="6">
        <v>4</v>
      </c>
      <c r="U37" s="89"/>
      <c r="V37" s="90" t="str">
        <f t="shared" ref="V37:V39" si="41">IF(OR(W37="Preventivo",W37="Detectivo"),"Probabilidad",IF(W37="Correctivo","Impacto",""))</f>
        <v/>
      </c>
      <c r="W37" s="91"/>
      <c r="X37" s="91"/>
      <c r="Y37" s="92" t="str">
        <f t="shared" si="38"/>
        <v/>
      </c>
      <c r="Z37" s="91"/>
      <c r="AA37" s="91"/>
      <c r="AB37" s="91"/>
      <c r="AC37" s="93" t="str">
        <f t="shared" si="23"/>
        <v/>
      </c>
      <c r="AD37" s="94" t="str">
        <f t="shared" si="1"/>
        <v/>
      </c>
      <c r="AE37" s="95" t="str">
        <f t="shared" si="39"/>
        <v/>
      </c>
      <c r="AF37" s="94" t="str">
        <f t="shared" si="3"/>
        <v/>
      </c>
      <c r="AG37" s="252" t="str">
        <f t="shared" ref="AG37:AG39" si="42">IFERROR(IF(AND(V36="Impacto",V37="Impacto"),(AG36-(+AG36*Y37)),IF(AND(V36="Probabilidad",V37="Impacto"),(AG35-(+AG35*Y37)),IF(V37="Probabilidad",AG36,""))),"")</f>
        <v/>
      </c>
      <c r="AH37" s="96" t="str">
        <f>IFERROR(IF(OR(AND(AD37="Muy Baja",AF37="Leve"),AND(AD37="Muy Baja",AF37="Menor"),AND(AD37="Baja",AF37="Leve")),"Bajo",IF(OR(AND(AD37="Muy baja",AF37="Moderado"),AND(AD37="Baja",AF37="Menor"),AND(AD37="Baja",AF37="Moderado"),AND(AD37="Media",AF37="Leve"),AND(AD37="Media",AF37="Menor"),AND(AD37="Media",AF37="Moderado"),AND(AD37="Alta",AF37="Leve"),AND(AD37="Alta",AF37="Menor")),"Moderado",IF(OR(AND(AD37="Muy Baja",AF37="Mayor"),AND(AD37="Baja",AF37="Mayor"),AND(AD37="Media",AF37="Mayor"),AND(AD37="Alta",AF37="Moderado"),AND(AD37="Alta",AF37="Mayor"),AND(AD37="Muy Alta",AF37="Leve"),AND(AD37="Muy Alta",AF37="Menor"),AND(AD37="Muy Alta",AF37="Moderado"),AND(AD37="Muy Alta",AF37="Mayor")),"Alto",IF(OR(AND(AD37="Muy Baja",AF37="Catastrófico"),AND(AD37="Baja",AF37="Catastrófico"),AND(AD37="Media",AF37="Catastrófico"),AND(AD37="Alta",AF37="Catastrófico"),AND(AD37="Muy Alta",AF37="Catastrófico")),"Extremo","")))),"")</f>
        <v/>
      </c>
      <c r="AI37" s="97"/>
      <c r="AJ37" s="98"/>
      <c r="AK37" s="99"/>
      <c r="AL37" s="100"/>
      <c r="AM37" s="100"/>
      <c r="AN37" s="98"/>
      <c r="AO37" s="99"/>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row>
    <row r="38" spans="1:73" s="3" customFormat="1" x14ac:dyDescent="0.25">
      <c r="A38" s="308"/>
      <c r="B38" s="311"/>
      <c r="C38" s="311"/>
      <c r="D38" s="311"/>
      <c r="E38" s="305"/>
      <c r="F38" s="305"/>
      <c r="G38" s="305"/>
      <c r="H38" s="305"/>
      <c r="I38" s="305"/>
      <c r="J38" s="311"/>
      <c r="K38" s="311"/>
      <c r="L38" s="311"/>
      <c r="M38" s="311"/>
      <c r="N38" s="341"/>
      <c r="O38" s="317"/>
      <c r="P38" s="317" t="e">
        <f>IF(NOT(ISERROR(MATCH(#REF!,_xlfn.ANCHORARRAY(E49),0))),O51&amp;"Por favor no seleccionar los criterios de impacto",#REF!)</f>
        <v>#REF!</v>
      </c>
      <c r="Q38" s="317"/>
      <c r="R38" s="317"/>
      <c r="S38" s="314"/>
      <c r="T38" s="6">
        <v>5</v>
      </c>
      <c r="U38" s="89"/>
      <c r="V38" s="90" t="str">
        <f t="shared" si="41"/>
        <v/>
      </c>
      <c r="W38" s="91"/>
      <c r="X38" s="91"/>
      <c r="Y38" s="92" t="str">
        <f t="shared" si="38"/>
        <v/>
      </c>
      <c r="Z38" s="91"/>
      <c r="AA38" s="91"/>
      <c r="AB38" s="91"/>
      <c r="AC38" s="93" t="str">
        <f t="shared" si="23"/>
        <v/>
      </c>
      <c r="AD38" s="94" t="str">
        <f t="shared" si="1"/>
        <v/>
      </c>
      <c r="AE38" s="95" t="str">
        <f t="shared" si="39"/>
        <v/>
      </c>
      <c r="AF38" s="94" t="str">
        <f t="shared" si="3"/>
        <v/>
      </c>
      <c r="AG38" s="252" t="str">
        <f t="shared" si="42"/>
        <v/>
      </c>
      <c r="AH38" s="96" t="str">
        <f t="shared" ref="AH38:AH39" si="43">IFERROR(IF(OR(AND(AD38="Muy Baja",AF38="Leve"),AND(AD38="Muy Baja",AF38="Menor"),AND(AD38="Baja",AF38="Leve")),"Bajo",IF(OR(AND(AD38="Muy baja",AF38="Moderado"),AND(AD38="Baja",AF38="Menor"),AND(AD38="Baja",AF38="Moderado"),AND(AD38="Media",AF38="Leve"),AND(AD38="Media",AF38="Menor"),AND(AD38="Media",AF38="Moderado"),AND(AD38="Alta",AF38="Leve"),AND(AD38="Alta",AF38="Menor")),"Moderado",IF(OR(AND(AD38="Muy Baja",AF38="Mayor"),AND(AD38="Baja",AF38="Mayor"),AND(AD38="Media",AF38="Mayor"),AND(AD38="Alta",AF38="Moderado"),AND(AD38="Alta",AF38="Mayor"),AND(AD38="Muy Alta",AF38="Leve"),AND(AD38="Muy Alta",AF38="Menor"),AND(AD38="Muy Alta",AF38="Moderado"),AND(AD38="Muy Alta",AF38="Mayor")),"Alto",IF(OR(AND(AD38="Muy Baja",AF38="Catastrófico"),AND(AD38="Baja",AF38="Catastrófico"),AND(AD38="Media",AF38="Catastrófico"),AND(AD38="Alta",AF38="Catastrófico"),AND(AD38="Muy Alta",AF38="Catastrófico")),"Extremo","")))),"")</f>
        <v/>
      </c>
      <c r="AI38" s="97"/>
      <c r="AJ38" s="98"/>
      <c r="AK38" s="99"/>
      <c r="AL38" s="100"/>
      <c r="AM38" s="100"/>
      <c r="AN38" s="98"/>
      <c r="AO38" s="99"/>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row>
    <row r="39" spans="1:73" s="3" customFormat="1" x14ac:dyDescent="0.25">
      <c r="A39" s="309"/>
      <c r="B39" s="312"/>
      <c r="C39" s="312"/>
      <c r="D39" s="312"/>
      <c r="E39" s="306"/>
      <c r="F39" s="306"/>
      <c r="G39" s="306"/>
      <c r="H39" s="306"/>
      <c r="I39" s="306"/>
      <c r="J39" s="312"/>
      <c r="K39" s="312"/>
      <c r="L39" s="312"/>
      <c r="M39" s="312"/>
      <c r="N39" s="342"/>
      <c r="O39" s="318"/>
      <c r="P39" s="318" t="e">
        <f>IF(NOT(ISERROR(MATCH(#REF!,_xlfn.ANCHORARRAY(E50),0))),O52&amp;"Por favor no seleccionar los criterios de impacto",#REF!)</f>
        <v>#REF!</v>
      </c>
      <c r="Q39" s="318"/>
      <c r="R39" s="318"/>
      <c r="S39" s="315"/>
      <c r="T39" s="6">
        <v>6</v>
      </c>
      <c r="U39" s="89"/>
      <c r="V39" s="90" t="str">
        <f t="shared" si="41"/>
        <v/>
      </c>
      <c r="W39" s="91"/>
      <c r="X39" s="91"/>
      <c r="Y39" s="92" t="str">
        <f t="shared" si="38"/>
        <v/>
      </c>
      <c r="Z39" s="91"/>
      <c r="AA39" s="91"/>
      <c r="AB39" s="91"/>
      <c r="AC39" s="93" t="str">
        <f t="shared" si="23"/>
        <v/>
      </c>
      <c r="AD39" s="94" t="str">
        <f t="shared" si="1"/>
        <v/>
      </c>
      <c r="AE39" s="95" t="str">
        <f t="shared" si="39"/>
        <v/>
      </c>
      <c r="AF39" s="94" t="str">
        <f t="shared" si="3"/>
        <v/>
      </c>
      <c r="AG39" s="252" t="str">
        <f t="shared" si="42"/>
        <v/>
      </c>
      <c r="AH39" s="96" t="str">
        <f t="shared" si="43"/>
        <v/>
      </c>
      <c r="AI39" s="97"/>
      <c r="AJ39" s="98"/>
      <c r="AK39" s="99"/>
      <c r="AL39" s="100"/>
      <c r="AM39" s="100"/>
      <c r="AN39" s="98"/>
      <c r="AO39" s="99"/>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row>
    <row r="40" spans="1:73" s="3" customFormat="1" ht="66.75" x14ac:dyDescent="0.25">
      <c r="A40" s="307" t="str">
        <f>+'Tabla Impacto'!Q8</f>
        <v>RC - 006GJ</v>
      </c>
      <c r="B40" s="310" t="s">
        <v>91</v>
      </c>
      <c r="C40" s="310" t="s">
        <v>327</v>
      </c>
      <c r="D40" s="310" t="s">
        <v>328</v>
      </c>
      <c r="E40" s="304" t="str">
        <f>'Definición RC'!D11</f>
        <v>Posibilidad de indebida defensa judicial de la Corporación a cambio de recibir dádivas o beneficios para favorecer a un tercero</v>
      </c>
      <c r="F40" s="304" t="s">
        <v>238</v>
      </c>
      <c r="G40" s="304" t="s">
        <v>238</v>
      </c>
      <c r="H40" s="304" t="s">
        <v>238</v>
      </c>
      <c r="I40" s="304" t="s">
        <v>238</v>
      </c>
      <c r="J40" s="310" t="str">
        <f t="shared" ref="J40:J61" si="44">IF(AND(F40="SI", G40="SI", H40="SI", I40="SI"), "Riesgo de Corrupción", "Riesgo Institucional")</f>
        <v>Riesgo de Corrupción</v>
      </c>
      <c r="K40" s="310" t="s">
        <v>146</v>
      </c>
      <c r="L40" s="310">
        <f>IF(K40='Tabla probabilidad'!$E$5,'Tabla probabilidad'!$B$5,IF('Mapa final'!K40='Tabla probabilidad'!$E$6,'Tabla probabilidad'!$B$6,IF('Mapa final'!K40='Tabla probabilidad'!$E$7,'Tabla probabilidad'!$B$7,IF('Mapa final'!K40='Tabla probabilidad'!$E$8,'Tabla probabilidad'!$B$8,IF('Mapa final'!K40='Tabla probabilidad'!$E$9,'Tabla probabilidad'!$B$9,0)))))</f>
        <v>1</v>
      </c>
      <c r="M40" s="310" t="str">
        <f>IF(K40='Tabla probabilidad'!$E$5,'Tabla probabilidad'!$D$5,IF('Mapa final'!K40='Tabla probabilidad'!$E$6,'Tabla probabilidad'!$D$6,IF('Mapa final'!K40='Tabla probabilidad'!$E$7,'Tabla probabilidad'!$D$7,IF('Mapa final'!K40='Tabla probabilidad'!$E$8,'Tabla probabilidad'!$D$8,IF('Mapa final'!K40='Tabla probabilidad'!$E$9,'Tabla probabilidad'!$D$9,0)))))</f>
        <v>El evento puede ocurrir solo en circunstancias excepcionales (poco comunes o anormales)</v>
      </c>
      <c r="N40" s="340" t="str">
        <f>IF(L40=5,"Casi Seguro",IF(L40=4,"Probable",IF(L40=3,"Posible",IF(L40=2,"Improbable",IF(L40=1,"Rara vez","Error")))))</f>
        <v>Rara vez</v>
      </c>
      <c r="O40" s="316">
        <f t="shared" ref="O40" si="45">IF(N40="Casi seguro",1,IF(N40="Probable",0.8,IF(N40="Posible",0.6,IF(N40="Improbable",0.4,IF(N40="Rara vez",0.2,)))))</f>
        <v>0.2</v>
      </c>
      <c r="P40" s="316" t="e">
        <f>IF(NOT(ISERROR(MATCH(#REF!,'Tabla Impacto'!#REF!,0))),'Tabla Impacto'!#REF!&amp;"Por favor no seleccionar los criterios de impacto(Afectación Económica o presupuestal y Pérdida Reputacional)",#REF!)</f>
        <v>#REF!</v>
      </c>
      <c r="Q40" s="316" t="str">
        <f>IF('Tabla Impacto'!Q29=0,"SIN VALORACIÓN",IF('Tabla Impacto'!Q29&lt;=5,"Moderado",IF('Tabla Impacto'!Q29&lt;=11,"Mayor",IF('Tabla Impacto'!Q29&gt;=12,"Catastrófico","SIN IMPACTO"))))</f>
        <v>Catastrófico</v>
      </c>
      <c r="R40" s="316">
        <f t="shared" ref="R40" si="46">IF(Q40="SIN VALORACIÓN","Valorar Impacto",IF(Q40="Moderado",0.6,IF(Q40="Mayor",0.8,IF(Q40="Catastrófico",1))))</f>
        <v>1</v>
      </c>
      <c r="S40" s="313" t="str">
        <f>IF(Q40="Leve","Impacto inválido para riesgo de corrupción",IF(Q40="Menor","Impacto inválido para riesgo de corrupción",IF(OR(AND(N40="Rara vez",Q40="Moderado"),AND(N40="Improbable",Q40="Moderado"),AND(N40="Posible",Q40="Moderado"),AND(N40="Probable",Q40="Moderado"),AND(N40="Casi Seguro",Q40="Moderado")),"Moderado",IF(OR(AND(N40="Rara vez",Q40="Mayor"),AND(N40="Improbable",Q40="Mayor"),AND(N40="Posible",Q40="Mayor"),AND(N40="Probable",Q40="Mayor"),AND(N40="Casi Seguro",Q40="Mayor")),"Alto",IF(OR(AND(N40="Rara vez",Q40="Catastrófico"),AND(N40="Improbable",Q40="Catastrófico"),AND(N40="Posible",Q40="Catastrófico"),AND(N40="Probable",Q40="Catastrófico"),AND(N40="Casi Seguro",Q40="Catastrófico")),"Extremo","")))))</f>
        <v>Extremo</v>
      </c>
      <c r="T40" s="6">
        <v>1</v>
      </c>
      <c r="U40" s="89" t="s">
        <v>262</v>
      </c>
      <c r="V40" s="90" t="str">
        <f>IF(OR(W40="Preventivo",W40="Detectivo"),"Probabilidad",IF(W40="Correctivo","Impacto",""))</f>
        <v>Probabilidad</v>
      </c>
      <c r="W40" s="91" t="s">
        <v>12</v>
      </c>
      <c r="X40" s="91" t="s">
        <v>7</v>
      </c>
      <c r="Y40" s="92" t="str">
        <f>IF(AND(W40="Preventivo",X40="Automático"),"50%",IF(AND(W40="Preventivo",X40="Manual"),"40%",IF(AND(W40="Detectivo",X40="Automático"),"40%",IF(AND(W40="Detectivo",X40="Manual"),"30%",IF(AND(W40="Correctivo",X40="Automático"),"35%",IF(AND(W40="Correctivo",X40="Manual"),"25%",""))))))</f>
        <v>40%</v>
      </c>
      <c r="Z40" s="91" t="s">
        <v>17</v>
      </c>
      <c r="AA40" s="91" t="s">
        <v>20</v>
      </c>
      <c r="AB40" s="91" t="s">
        <v>77</v>
      </c>
      <c r="AC40" s="93">
        <f>IFERROR(IF(V40="Probabilidad",(O40-(+O40*Y40)),IF(V40="Impacto",O40,"")),"")</f>
        <v>0.12</v>
      </c>
      <c r="AD40" s="94" t="str">
        <f>IFERROR(IF(AC40="","",IF(AC40&lt;=0.2,"Muy Baja",IF(AC40&lt;=0.4,"Baja",IF(AC40&lt;=0.6,"Media",IF(AC40&lt;=0.8,"Alta","Muy Alta"))))),"")</f>
        <v>Muy Baja</v>
      </c>
      <c r="AE40" s="95">
        <f>+AC40</f>
        <v>0.12</v>
      </c>
      <c r="AF40" s="94" t="str">
        <f>IFERROR(IF(AG40="","",IF(AG40&lt;=0.2,"Leve",IF(AG40&lt;=0.4,"Menor",IF(AG40&lt;=0.6,"Moderado",IF(AG40&lt;=0.8,"Mayor","Catastrófico"))))),"")</f>
        <v>Catastrófico</v>
      </c>
      <c r="AG40" s="252">
        <f>IFERROR(IF(V40="Impacto",(R40-(+R40*Y40)),IF(V40="Probabilidad",R40,"")),"")</f>
        <v>1</v>
      </c>
      <c r="AH40" s="96" t="str">
        <f>IFERROR(IF(OR(AND(AD40="Muy Baja",AF40="Leve"),AND(AD40="Muy Baja",AF40="Menor"),AND(AD40="Baja",AF40="Leve")),"Bajo",IF(OR(AND(AD40="Muy baja",AF40="Moderado"),AND(AD40="Baja",AF40="Menor"),AND(AD40="Baja",AF40="Moderado"),AND(AD40="Media",AF40="Leve"),AND(AD40="Media",AF40="Menor"),AND(AD40="Media",AF40="Moderado"),AND(AD40="Alta",AF40="Leve"),AND(AD40="Alta",AF40="Menor")),"Moderado",IF(OR(AND(AD40="Muy Baja",AF40="Mayor"),AND(AD40="Baja",AF40="Mayor"),AND(AD40="Media",AF40="Mayor"),AND(AD40="Alta",AF40="Moderado"),AND(AD40="Alta",AF40="Mayor"),AND(AD40="Muy Alta",AF40="Leve"),AND(AD40="Muy Alta",AF40="Menor"),AND(AD40="Muy Alta",AF40="Moderado"),AND(AD40="Muy Alta",AF40="Mayor")),"Alto",IF(OR(AND(AD40="Muy Baja",AF40="Catastrófico"),AND(AD40="Baja",AF40="Catastrófico"),AND(AD40="Media",AF40="Catastrófico"),AND(AD40="Alta",AF40="Catastrófico"),AND(AD40="Muy Alta",AF40="Catastrófico")),"Extremo","")))),"")</f>
        <v>Extremo</v>
      </c>
      <c r="AI40" s="97"/>
      <c r="AJ40" s="472" t="s">
        <v>404</v>
      </c>
      <c r="AK40" s="472" t="s">
        <v>405</v>
      </c>
      <c r="AL40" s="473">
        <v>45833</v>
      </c>
      <c r="AM40" s="473">
        <v>45930</v>
      </c>
      <c r="AN40" s="263"/>
      <c r="AO40" s="99"/>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row>
    <row r="41" spans="1:73" s="3" customFormat="1" ht="66.75" x14ac:dyDescent="0.25">
      <c r="A41" s="308"/>
      <c r="B41" s="311"/>
      <c r="C41" s="311"/>
      <c r="D41" s="311"/>
      <c r="E41" s="305"/>
      <c r="F41" s="305"/>
      <c r="G41" s="305"/>
      <c r="H41" s="305"/>
      <c r="I41" s="305"/>
      <c r="J41" s="311"/>
      <c r="K41" s="311"/>
      <c r="L41" s="311"/>
      <c r="M41" s="311"/>
      <c r="N41" s="341"/>
      <c r="O41" s="317"/>
      <c r="P41" s="317" t="e">
        <f>IF(NOT(ISERROR(MATCH(#REF!,_xlfn.ANCHORARRAY(E52),0))),O54&amp;"Por favor no seleccionar los criterios de impacto",#REF!)</f>
        <v>#REF!</v>
      </c>
      <c r="Q41" s="317"/>
      <c r="R41" s="317"/>
      <c r="S41" s="314"/>
      <c r="T41" s="6">
        <v>2</v>
      </c>
      <c r="U41" s="89" t="s">
        <v>263</v>
      </c>
      <c r="V41" s="90" t="str">
        <f>IF(OR(W41="Preventivo",W41="Detectivo"),"Probabilidad",IF(W41="Correctivo","Impacto",""))</f>
        <v>Probabilidad</v>
      </c>
      <c r="W41" s="91" t="s">
        <v>12</v>
      </c>
      <c r="X41" s="91" t="s">
        <v>7</v>
      </c>
      <c r="Y41" s="92" t="str">
        <f t="shared" ref="Y41:Y45" si="47">IF(AND(W41="Preventivo",X41="Automático"),"50%",IF(AND(W41="Preventivo",X41="Manual"),"40%",IF(AND(W41="Detectivo",X41="Automático"),"40%",IF(AND(W41="Detectivo",X41="Manual"),"30%",IF(AND(W41="Correctivo",X41="Automático"),"35%",IF(AND(W41="Correctivo",X41="Manual"),"25%",""))))))</f>
        <v>40%</v>
      </c>
      <c r="Z41" s="91" t="s">
        <v>17</v>
      </c>
      <c r="AA41" s="91" t="s">
        <v>20</v>
      </c>
      <c r="AB41" s="91" t="s">
        <v>77</v>
      </c>
      <c r="AC41" s="93">
        <f>IFERROR(IF(AND(V40="Probabilidad",V41="Probabilidad"),(AE40-(+AE40*Y41)),IF(V41="Probabilidad",(O40-(+O40*Y41)),IF(V41="Impacto",AE40,""))),"")</f>
        <v>7.1999999999999995E-2</v>
      </c>
      <c r="AD41" s="94" t="str">
        <f t="shared" si="1"/>
        <v>Muy Baja</v>
      </c>
      <c r="AE41" s="95">
        <f t="shared" ref="AE41:AE45" si="48">+AC41</f>
        <v>7.1999999999999995E-2</v>
      </c>
      <c r="AF41" s="94" t="str">
        <f t="shared" si="3"/>
        <v>Catastrófico</v>
      </c>
      <c r="AG41" s="252">
        <f>IFERROR(IF(AND(V40="Impacto",V41="Impacto"),(AG40-(+AG40*Y41)),IF(V41="Impacto",(R40-(+R40*Y41)),IF(V41="Probabilidad",AG40,""))),"")</f>
        <v>1</v>
      </c>
      <c r="AH41" s="96" t="str">
        <f t="shared" ref="AH41:AH42" si="49">IFERROR(IF(OR(AND(AD41="Muy Baja",AF41="Leve"),AND(AD41="Muy Baja",AF41="Menor"),AND(AD41="Baja",AF41="Leve")),"Bajo",IF(OR(AND(AD41="Muy baja",AF41="Moderado"),AND(AD41="Baja",AF41="Menor"),AND(AD41="Baja",AF41="Moderado"),AND(AD41="Media",AF41="Leve"),AND(AD41="Media",AF41="Menor"),AND(AD41="Media",AF41="Moderado"),AND(AD41="Alta",AF41="Leve"),AND(AD41="Alta",AF41="Menor")),"Moderado",IF(OR(AND(AD41="Muy Baja",AF41="Mayor"),AND(AD41="Baja",AF41="Mayor"),AND(AD41="Media",AF41="Mayor"),AND(AD41="Alta",AF41="Moderado"),AND(AD41="Alta",AF41="Mayor"),AND(AD41="Muy Alta",AF41="Leve"),AND(AD41="Muy Alta",AF41="Menor"),AND(AD41="Muy Alta",AF41="Moderado"),AND(AD41="Muy Alta",AF41="Mayor")),"Alto",IF(OR(AND(AD41="Muy Baja",AF41="Catastrófico"),AND(AD41="Baja",AF41="Catastrófico"),AND(AD41="Media",AF41="Catastrófico"),AND(AD41="Alta",AF41="Catastrófico"),AND(AD41="Muy Alta",AF41="Catastrófico")),"Extremo","")))),"")</f>
        <v>Extremo</v>
      </c>
      <c r="AI41" s="97"/>
      <c r="AJ41" s="98"/>
      <c r="AK41" s="99"/>
      <c r="AL41" s="100"/>
      <c r="AM41" s="100"/>
      <c r="AN41" s="98"/>
      <c r="AO41" s="99"/>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row>
    <row r="42" spans="1:73" s="3" customFormat="1" ht="66.75" x14ac:dyDescent="0.25">
      <c r="A42" s="308"/>
      <c r="B42" s="311"/>
      <c r="C42" s="311"/>
      <c r="D42" s="311"/>
      <c r="E42" s="305"/>
      <c r="F42" s="305"/>
      <c r="G42" s="305"/>
      <c r="H42" s="305"/>
      <c r="I42" s="305"/>
      <c r="J42" s="311"/>
      <c r="K42" s="311"/>
      <c r="L42" s="311"/>
      <c r="M42" s="311"/>
      <c r="N42" s="341"/>
      <c r="O42" s="317"/>
      <c r="P42" s="317" t="e">
        <f>IF(NOT(ISERROR(MATCH(#REF!,_xlfn.ANCHORARRAY(E53),0))),O55&amp;"Por favor no seleccionar los criterios de impacto",#REF!)</f>
        <v>#REF!</v>
      </c>
      <c r="Q42" s="317"/>
      <c r="R42" s="317"/>
      <c r="S42" s="314"/>
      <c r="T42" s="6">
        <v>3</v>
      </c>
      <c r="U42" s="89" t="s">
        <v>264</v>
      </c>
      <c r="V42" s="90" t="str">
        <f>IF(OR(W42="Preventivo",W42="Detectivo"),"Probabilidad",IF(W42="Correctivo","Impacto",""))</f>
        <v>Impacto</v>
      </c>
      <c r="W42" s="91" t="s">
        <v>14</v>
      </c>
      <c r="X42" s="91" t="s">
        <v>7</v>
      </c>
      <c r="Y42" s="92" t="str">
        <f t="shared" si="47"/>
        <v>25%</v>
      </c>
      <c r="Z42" s="91" t="s">
        <v>17</v>
      </c>
      <c r="AA42" s="91" t="s">
        <v>20</v>
      </c>
      <c r="AB42" s="91" t="s">
        <v>77</v>
      </c>
      <c r="AC42" s="93">
        <f>IFERROR(IF(AND(V41="Probabilidad",V42="Probabilidad"),(AE41-(+AE41*Y42)),IF(V42="Probabilidad",(O40-(+O40*Y42)),IF(V42="Impacto",AE41,""))),"")</f>
        <v>7.1999999999999995E-2</v>
      </c>
      <c r="AD42" s="94" t="str">
        <f t="shared" si="1"/>
        <v>Muy Baja</v>
      </c>
      <c r="AE42" s="95">
        <f t="shared" si="48"/>
        <v>7.1999999999999995E-2</v>
      </c>
      <c r="AF42" s="94" t="str">
        <f t="shared" si="3"/>
        <v>Mayor</v>
      </c>
      <c r="AG42" s="252">
        <f>IFERROR(IF(AND(V41="Impacto",V42="Impacto"),(AG41-(+AG41*Y42)),IF(AND(V41="Probabilidad",V42="Impacto"),(AG40-(+AG40*Y42)),IF(V42="Probabilidad",AG41,""))),"")</f>
        <v>0.75</v>
      </c>
      <c r="AH42" s="96" t="str">
        <f t="shared" si="49"/>
        <v>Alto</v>
      </c>
      <c r="AI42" s="97"/>
      <c r="AJ42" s="98"/>
      <c r="AK42" s="99"/>
      <c r="AL42" s="100"/>
      <c r="AM42" s="100"/>
      <c r="AN42" s="98"/>
      <c r="AO42" s="99"/>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row>
    <row r="43" spans="1:73" s="3" customFormat="1" ht="66.75" x14ac:dyDescent="0.25">
      <c r="A43" s="308"/>
      <c r="B43" s="311"/>
      <c r="C43" s="311"/>
      <c r="D43" s="311"/>
      <c r="E43" s="305"/>
      <c r="F43" s="305"/>
      <c r="G43" s="305"/>
      <c r="H43" s="305"/>
      <c r="I43" s="305"/>
      <c r="J43" s="311"/>
      <c r="K43" s="311"/>
      <c r="L43" s="311"/>
      <c r="M43" s="311"/>
      <c r="N43" s="341"/>
      <c r="O43" s="317"/>
      <c r="P43" s="317" t="e">
        <f>IF(NOT(ISERROR(MATCH(#REF!,_xlfn.ANCHORARRAY(E54),0))),O56&amp;"Por favor no seleccionar los criterios de impacto",#REF!)</f>
        <v>#REF!</v>
      </c>
      <c r="Q43" s="317"/>
      <c r="R43" s="317"/>
      <c r="S43" s="314"/>
      <c r="T43" s="6">
        <v>4</v>
      </c>
      <c r="U43" s="89" t="s">
        <v>265</v>
      </c>
      <c r="V43" s="90" t="str">
        <f t="shared" ref="V43:V45" si="50">IF(OR(W43="Preventivo",W43="Detectivo"),"Probabilidad",IF(W43="Correctivo","Impacto",""))</f>
        <v>Probabilidad</v>
      </c>
      <c r="W43" s="91" t="s">
        <v>12</v>
      </c>
      <c r="X43" s="91" t="s">
        <v>7</v>
      </c>
      <c r="Y43" s="92" t="str">
        <f t="shared" si="47"/>
        <v>40%</v>
      </c>
      <c r="Z43" s="91" t="s">
        <v>17</v>
      </c>
      <c r="AA43" s="91" t="s">
        <v>20</v>
      </c>
      <c r="AB43" s="91" t="s">
        <v>77</v>
      </c>
      <c r="AC43" s="93">
        <f>IFERROR(IF(AND(V42="Probabilidad",V43="Probabilidad"),(AE42-(+AE42*Y43)),IF(AND(V42="Impacto",V43="Probabilidad"),(AE41-(+AE41*Y43)),IF(V43="Impacto",AE42,""))),"")</f>
        <v>4.3199999999999995E-2</v>
      </c>
      <c r="AD43" s="94" t="str">
        <f t="shared" si="1"/>
        <v>Muy Baja</v>
      </c>
      <c r="AE43" s="95">
        <f t="shared" si="48"/>
        <v>4.3199999999999995E-2</v>
      </c>
      <c r="AF43" s="94" t="str">
        <f t="shared" si="3"/>
        <v>Mayor</v>
      </c>
      <c r="AG43" s="252">
        <f t="shared" ref="AG43:AG45" si="51">IFERROR(IF(AND(V42="Impacto",V43="Impacto"),(AG42-(+AG42*Y43)),IF(AND(V42="Probabilidad",V43="Impacto"),(AG41-(+AG41*Y43)),IF(V43="Probabilidad",AG42,""))),"")</f>
        <v>0.75</v>
      </c>
      <c r="AH43" s="96" t="str">
        <f>IFERROR(IF(OR(AND(AD43="Muy Baja",AF43="Leve"),AND(AD43="Muy Baja",AF43="Menor"),AND(AD43="Baja",AF43="Leve")),"Bajo",IF(OR(AND(AD43="Muy baja",AF43="Moderado"),AND(AD43="Baja",AF43="Menor"),AND(AD43="Baja",AF43="Moderado"),AND(AD43="Media",AF43="Leve"),AND(AD43="Media",AF43="Menor"),AND(AD43="Media",AF43="Moderado"),AND(AD43="Alta",AF43="Leve"),AND(AD43="Alta",AF43="Menor")),"Moderado",IF(OR(AND(AD43="Muy Baja",AF43="Mayor"),AND(AD43="Baja",AF43="Mayor"),AND(AD43="Media",AF43="Mayor"),AND(AD43="Alta",AF43="Moderado"),AND(AD43="Alta",AF43="Mayor"),AND(AD43="Muy Alta",AF43="Leve"),AND(AD43="Muy Alta",AF43="Menor"),AND(AD43="Muy Alta",AF43="Moderado"),AND(AD43="Muy Alta",AF43="Mayor")),"Alto",IF(OR(AND(AD43="Muy Baja",AF43="Catastrófico"),AND(AD43="Baja",AF43="Catastrófico"),AND(AD43="Media",AF43="Catastrófico"),AND(AD43="Alta",AF43="Catastrófico"),AND(AD43="Muy Alta",AF43="Catastrófico")),"Extremo","")))),"")</f>
        <v>Alto</v>
      </c>
      <c r="AI43" s="97"/>
      <c r="AJ43" s="98"/>
      <c r="AK43" s="99"/>
      <c r="AL43" s="100"/>
      <c r="AM43" s="100"/>
      <c r="AN43" s="98"/>
      <c r="AO43" s="99"/>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row>
    <row r="44" spans="1:73" s="3" customFormat="1" x14ac:dyDescent="0.25">
      <c r="A44" s="308"/>
      <c r="B44" s="311"/>
      <c r="C44" s="311"/>
      <c r="D44" s="311"/>
      <c r="E44" s="305"/>
      <c r="F44" s="305"/>
      <c r="G44" s="305"/>
      <c r="H44" s="305"/>
      <c r="I44" s="305"/>
      <c r="J44" s="311"/>
      <c r="K44" s="311"/>
      <c r="L44" s="311"/>
      <c r="M44" s="311"/>
      <c r="N44" s="341"/>
      <c r="O44" s="317"/>
      <c r="P44" s="317" t="e">
        <f>IF(NOT(ISERROR(MATCH(#REF!,_xlfn.ANCHORARRAY(E55),0))),O57&amp;"Por favor no seleccionar los criterios de impacto",#REF!)</f>
        <v>#REF!</v>
      </c>
      <c r="Q44" s="317"/>
      <c r="R44" s="317"/>
      <c r="S44" s="314"/>
      <c r="T44" s="6">
        <v>5</v>
      </c>
      <c r="U44" s="89"/>
      <c r="V44" s="90" t="str">
        <f t="shared" si="50"/>
        <v/>
      </c>
      <c r="W44" s="91"/>
      <c r="X44" s="91"/>
      <c r="Y44" s="92" t="str">
        <f t="shared" si="47"/>
        <v/>
      </c>
      <c r="Z44" s="91"/>
      <c r="AA44" s="91"/>
      <c r="AB44" s="91"/>
      <c r="AC44" s="93" t="str">
        <f t="shared" si="23"/>
        <v/>
      </c>
      <c r="AD44" s="94" t="str">
        <f t="shared" si="1"/>
        <v/>
      </c>
      <c r="AE44" s="95" t="str">
        <f t="shared" si="48"/>
        <v/>
      </c>
      <c r="AF44" s="94" t="str">
        <f t="shared" si="3"/>
        <v/>
      </c>
      <c r="AG44" s="252" t="str">
        <f t="shared" si="51"/>
        <v/>
      </c>
      <c r="AH44" s="96" t="str">
        <f t="shared" ref="AH44" si="52">IFERROR(IF(OR(AND(AD44="Muy Baja",AF44="Leve"),AND(AD44="Muy Baja",AF44="Menor"),AND(AD44="Baja",AF44="Leve")),"Bajo",IF(OR(AND(AD44="Muy baja",AF44="Moderado"),AND(AD44="Baja",AF44="Menor"),AND(AD44="Baja",AF44="Moderado"),AND(AD44="Media",AF44="Leve"),AND(AD44="Media",AF44="Menor"),AND(AD44="Media",AF44="Moderado"),AND(AD44="Alta",AF44="Leve"),AND(AD44="Alta",AF44="Menor")),"Moderado",IF(OR(AND(AD44="Muy Baja",AF44="Mayor"),AND(AD44="Baja",AF44="Mayor"),AND(AD44="Media",AF44="Mayor"),AND(AD44="Alta",AF44="Moderado"),AND(AD44="Alta",AF44="Mayor"),AND(AD44="Muy Alta",AF44="Leve"),AND(AD44="Muy Alta",AF44="Menor"),AND(AD44="Muy Alta",AF44="Moderado"),AND(AD44="Muy Alta",AF44="Mayor")),"Alto",IF(OR(AND(AD44="Muy Baja",AF44="Catastrófico"),AND(AD44="Baja",AF44="Catastrófico"),AND(AD44="Media",AF44="Catastrófico"),AND(AD44="Alta",AF44="Catastrófico"),AND(AD44="Muy Alta",AF44="Catastrófico")),"Extremo","")))),"")</f>
        <v/>
      </c>
      <c r="AI44" s="97"/>
      <c r="AJ44" s="98"/>
      <c r="AK44" s="99"/>
      <c r="AL44" s="100"/>
      <c r="AM44" s="100"/>
      <c r="AN44" s="98"/>
      <c r="AO44" s="99"/>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row>
    <row r="45" spans="1:73" s="3" customFormat="1" x14ac:dyDescent="0.25">
      <c r="A45" s="309"/>
      <c r="B45" s="312"/>
      <c r="C45" s="312"/>
      <c r="D45" s="312"/>
      <c r="E45" s="306"/>
      <c r="F45" s="306"/>
      <c r="G45" s="306"/>
      <c r="H45" s="306"/>
      <c r="I45" s="306"/>
      <c r="J45" s="312"/>
      <c r="K45" s="312"/>
      <c r="L45" s="312"/>
      <c r="M45" s="312"/>
      <c r="N45" s="342"/>
      <c r="O45" s="318"/>
      <c r="P45" s="318" t="e">
        <f>IF(NOT(ISERROR(MATCH(#REF!,_xlfn.ANCHORARRAY(E56),0))),O61&amp;"Por favor no seleccionar los criterios de impacto",#REF!)</f>
        <v>#REF!</v>
      </c>
      <c r="Q45" s="318"/>
      <c r="R45" s="318"/>
      <c r="S45" s="315"/>
      <c r="T45" s="6">
        <v>6</v>
      </c>
      <c r="U45" s="89"/>
      <c r="V45" s="90" t="str">
        <f t="shared" si="50"/>
        <v/>
      </c>
      <c r="W45" s="91"/>
      <c r="X45" s="91"/>
      <c r="Y45" s="92" t="str">
        <f t="shared" si="47"/>
        <v/>
      </c>
      <c r="Z45" s="91"/>
      <c r="AA45" s="91"/>
      <c r="AB45" s="91"/>
      <c r="AC45" s="93" t="str">
        <f t="shared" si="23"/>
        <v/>
      </c>
      <c r="AD45" s="94" t="str">
        <f t="shared" si="1"/>
        <v/>
      </c>
      <c r="AE45" s="95" t="str">
        <f t="shared" si="48"/>
        <v/>
      </c>
      <c r="AF45" s="94" t="str">
        <f>IFERROR(IF(AG45="","",IF(AG45&lt;=0.2,"Leve",IF(AG45&lt;=0.4,"Menor",IF(AG45&lt;=0.6,"Moderado",IF(AG45&lt;=0.8,"Mayor","Catastrófico"))))),"")</f>
        <v/>
      </c>
      <c r="AG45" s="252" t="str">
        <f t="shared" si="51"/>
        <v/>
      </c>
      <c r="AH45" s="96" t="str">
        <f>IFERROR(IF(OR(AND(AD45="Muy Baja",AF45="Leve"),AND(AD45="Muy Baja",AF45="Menor"),AND(AD45="Baja",AF45="Leve")),"Bajo",IF(OR(AND(AD45="Muy baja",AF45="Moderado"),AND(AD45="Baja",AF45="Menor"),AND(AD45="Baja",AF45="Moderado"),AND(AD45="Media",AF45="Leve"),AND(AD45="Media",AF45="Menor"),AND(AD45="Media",AF45="Moderado"),AND(AD45="Alta",AF45="Leve"),AND(AD45="Alta",AF45="Menor")),"Moderado",IF(OR(AND(AD45="Muy Baja",AF45="Mayor"),AND(AD45="Baja",AF45="Mayor"),AND(AD45="Media",AF45="Mayor"),AND(AD45="Alta",AF45="Moderado"),AND(AD45="Alta",AF45="Mayor"),AND(AD45="Muy Alta",AF45="Leve"),AND(AD45="Muy Alta",AF45="Menor"),AND(AD45="Muy Alta",AF45="Moderado"),AND(AD45="Muy Alta",AF45="Mayor")),"Alto",IF(OR(AND(AD45="Muy Baja",AF45="Catastrófico"),AND(AD45="Baja",AF45="Catastrófico"),AND(AD45="Media",AF45="Catastrófico"),AND(AD45="Alta",AF45="Catastrófico"),AND(AD45="Muy Alta",AF45="Catastrófico")),"Extremo","")))),"")</f>
        <v/>
      </c>
      <c r="AI45" s="97"/>
      <c r="AJ45" s="98"/>
      <c r="AK45" s="99"/>
      <c r="AL45" s="100"/>
      <c r="AM45" s="100"/>
      <c r="AN45" s="98"/>
      <c r="AO45" s="99"/>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row>
    <row r="46" spans="1:73" s="3" customFormat="1" ht="75" x14ac:dyDescent="0.25">
      <c r="A46" s="307" t="str">
        <f>+'Tabla Impacto'!S8</f>
        <v>RC - 007GTI</v>
      </c>
      <c r="B46" s="310" t="s">
        <v>91</v>
      </c>
      <c r="C46" s="310" t="s">
        <v>329</v>
      </c>
      <c r="D46" s="310" t="s">
        <v>330</v>
      </c>
      <c r="E46" s="304" t="str">
        <f>'Definición RC'!D12</f>
        <v>Posibilidad de manipulación o acceso no autorizado a los sistemas de información en beneficio de intereses particulares</v>
      </c>
      <c r="F46" s="304" t="s">
        <v>238</v>
      </c>
      <c r="G46" s="304" t="s">
        <v>238</v>
      </c>
      <c r="H46" s="304" t="s">
        <v>238</v>
      </c>
      <c r="I46" s="304" t="s">
        <v>238</v>
      </c>
      <c r="J46" s="310" t="str">
        <f t="shared" ref="J46" si="53">IF(AND(F46="SI", G46="SI", H46="SI", I46="SI"), "Riesgo de Corrupción", "Riesgo Institucional")</f>
        <v>Riesgo de Corrupción</v>
      </c>
      <c r="K46" s="310" t="s">
        <v>157</v>
      </c>
      <c r="L46" s="310">
        <f>IF(K46='Tabla probabilidad'!$E$5,'Tabla probabilidad'!$B$5,IF('Mapa final'!K46='Tabla probabilidad'!$E$6,'Tabla probabilidad'!$B$6,IF('Mapa final'!K46='Tabla probabilidad'!$E$7,'Tabla probabilidad'!$B$7,IF('Mapa final'!K46='Tabla probabilidad'!$E$8,'Tabla probabilidad'!$B$8,IF('Mapa final'!K46='Tabla probabilidad'!$E$9,'Tabla probabilidad'!$B$9,0)))))</f>
        <v>5</v>
      </c>
      <c r="M46" s="310" t="str">
        <f>IF(K46='Tabla probabilidad'!$E$5,'Tabla probabilidad'!$D$5,IF('Mapa final'!K46='Tabla probabilidad'!$E$6,'Tabla probabilidad'!$D$6,IF('Mapa final'!K46='Tabla probabilidad'!$E$7,'Tabla probabilidad'!$D$7,IF('Mapa final'!K46='Tabla probabilidad'!$E$8,'Tabla probabilidad'!$D$8,IF('Mapa final'!K46='Tabla probabilidad'!$E$9,'Tabla probabilidad'!$D$9,0)))))</f>
        <v>Se espera que el evento ocurra en la mayoría de circunstancias</v>
      </c>
      <c r="N46" s="340" t="str">
        <f>IF(L46=5,"Casi Seguro",IF(L46=4,"Probable",IF(L46=3,"Posible",IF(L46=2,"Improbable",IF(L46=1,"Rara vez","Error")))))</f>
        <v>Casi Seguro</v>
      </c>
      <c r="O46" s="316">
        <f t="shared" ref="O46" si="54">IF(N46="Casi seguro",1,IF(N46="Probable",0.8,IF(N46="Posible",0.6,IF(N46="Improbable",0.4,IF(N46="Rara vez",0.2,)))))</f>
        <v>1</v>
      </c>
      <c r="P46" s="316" t="e">
        <f>IF(NOT(ISERROR(MATCH(#REF!,'Tabla Impacto'!#REF!,0))),'Tabla Impacto'!#REF!&amp;"Por favor no seleccionar los criterios de impacto(Afectación Económica o presupuestal y Pérdida Reputacional)",#REF!)</f>
        <v>#REF!</v>
      </c>
      <c r="Q46" s="316" t="str">
        <f>IF('Tabla Impacto'!S29=0,"SIN VALORACIÓN",IF('Tabla Impacto'!S29&lt;=5,"Moderado",IF('Tabla Impacto'!S29&lt;=11,"Mayor",IF('Tabla Impacto'!S29&gt;=12,"Catastrófico","SIN IMPACTO"))))</f>
        <v>Mayor</v>
      </c>
      <c r="R46" s="316">
        <f t="shared" ref="R46" si="55">IF(Q46="SIN VALORACIÓN","Valorar Impacto",IF(Q46="Moderado",0.6,IF(Q46="Mayor",0.8,IF(Q46="Catastrófico",1))))</f>
        <v>0.8</v>
      </c>
      <c r="S46" s="313" t="str">
        <f>IF(Q46="Leve","Impacto inválido para riesgo de corrupción",IF(Q46="Menor","Impacto inválido para riesgo de corrupción",IF(OR(AND(N46="Rara vez",Q46="Moderado"),AND(N46="Improbable",Q46="Moderado"),AND(N46="Posible",Q46="Moderado"),AND(N46="Probable",Q46="Moderado"),AND(N46="Casi Seguro",Q46="Moderado")),"Moderado",IF(OR(AND(N46="Rara vez",Q46="Mayor"),AND(N46="Improbable",Q46="Mayor"),AND(N46="Posible",Q46="Mayor"),AND(N46="Probable",Q46="Mayor"),AND(N46="Casi Seguro",Q46="Mayor")),"Alto",IF(OR(AND(N46="Rara vez",Q46="Catastrófico"),AND(N46="Improbable",Q46="Catastrófico"),AND(N46="Posible",Q46="Catastrófico"),AND(N46="Probable",Q46="Catastrófico"),AND(N46="Casi Seguro",Q46="Catastrófico")),"Extremo","")))))</f>
        <v>Alto</v>
      </c>
      <c r="T46" s="6">
        <v>1</v>
      </c>
      <c r="U46" s="89" t="s">
        <v>269</v>
      </c>
      <c r="V46" s="90" t="str">
        <f>IF(OR(W46="Preventivo",W46="Detectivo"),"Probabilidad",IF(W46="Correctivo","Impacto",""))</f>
        <v>Probabilidad</v>
      </c>
      <c r="W46" s="91" t="s">
        <v>12</v>
      </c>
      <c r="X46" s="91" t="s">
        <v>8</v>
      </c>
      <c r="Y46" s="92" t="str">
        <f>IF(AND(W46="Preventivo",X46="Automático"),"50%",IF(AND(W46="Preventivo",X46="Manual"),"40%",IF(AND(W46="Detectivo",X46="Automático"),"40%",IF(AND(W46="Detectivo",X46="Manual"),"30%",IF(AND(W46="Correctivo",X46="Automático"),"35%",IF(AND(W46="Correctivo",X46="Manual"),"25%",""))))))</f>
        <v>50%</v>
      </c>
      <c r="Z46" s="91" t="s">
        <v>18</v>
      </c>
      <c r="AA46" s="91" t="s">
        <v>20</v>
      </c>
      <c r="AB46" s="91" t="s">
        <v>77</v>
      </c>
      <c r="AC46" s="93">
        <f t="shared" si="23"/>
        <v>0.5</v>
      </c>
      <c r="AD46" s="94" t="str">
        <f>IFERROR(IF(AC46="","",IF(AC46&lt;=0.2,"Muy Baja",IF(AC46&lt;=0.4,"Baja",IF(AC46&lt;=0.6,"Media",IF(AC46&lt;=0.8,"Alta","Muy Alta"))))),"")</f>
        <v>Media</v>
      </c>
      <c r="AE46" s="95">
        <f>+AC46</f>
        <v>0.5</v>
      </c>
      <c r="AF46" s="94" t="str">
        <f>IFERROR(IF(AG46="","",IF(AG46&lt;=0.2,"Leve",IF(AG46&lt;=0.4,"Menor",IF(AG46&lt;=0.6,"Moderado",IF(AG46&lt;=0.8,"Mayor","Catastrófico"))))),"")</f>
        <v>Mayor</v>
      </c>
      <c r="AG46" s="252">
        <f>IFERROR(IF(V46="Impacto",(R46-(+R46*Y46)),IF(V46="Probabilidad",R46,"")),"")</f>
        <v>0.8</v>
      </c>
      <c r="AH46" s="96" t="str">
        <f>IFERROR(IF(OR(AND(AD46="Muy Baja",AF46="Leve"),AND(AD46="Muy Baja",AF46="Menor"),AND(AD46="Baja",AF46="Leve")),"Bajo",IF(OR(AND(AD46="Muy baja",AF46="Moderado"),AND(AD46="Baja",AF46="Menor"),AND(AD46="Baja",AF46="Moderado"),AND(AD46="Media",AF46="Leve"),AND(AD46="Media",AF46="Menor"),AND(AD46="Media",AF46="Moderado"),AND(AD46="Alta",AF46="Leve"),AND(AD46="Alta",AF46="Menor")),"Moderado",IF(OR(AND(AD46="Muy Baja",AF46="Mayor"),AND(AD46="Baja",AF46="Mayor"),AND(AD46="Media",AF46="Mayor"),AND(AD46="Alta",AF46="Moderado"),AND(AD46="Alta",AF46="Mayor"),AND(AD46="Muy Alta",AF46="Leve"),AND(AD46="Muy Alta",AF46="Menor"),AND(AD46="Muy Alta",AF46="Moderado"),AND(AD46="Muy Alta",AF46="Mayor")),"Alto",IF(OR(AND(AD46="Muy Baja",AF46="Catastrófico"),AND(AD46="Baja",AF46="Catastrófico"),AND(AD46="Media",AF46="Catastrófico"),AND(AD46="Alta",AF46="Catastrófico"),AND(AD46="Muy Alta",AF46="Catastrófico")),"Extremo","")))),"")</f>
        <v>Alto</v>
      </c>
      <c r="AI46" s="97"/>
      <c r="AJ46" s="472" t="s">
        <v>407</v>
      </c>
      <c r="AK46" s="472" t="s">
        <v>406</v>
      </c>
      <c r="AL46" s="473">
        <v>46022</v>
      </c>
      <c r="AM46" s="473">
        <v>46021</v>
      </c>
      <c r="AN46" s="263"/>
      <c r="AO46" s="99"/>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row>
    <row r="47" spans="1:73" s="3" customFormat="1" ht="75" x14ac:dyDescent="0.25">
      <c r="A47" s="308"/>
      <c r="B47" s="311"/>
      <c r="C47" s="311"/>
      <c r="D47" s="311"/>
      <c r="E47" s="305"/>
      <c r="F47" s="305"/>
      <c r="G47" s="305"/>
      <c r="H47" s="305"/>
      <c r="I47" s="305"/>
      <c r="J47" s="311"/>
      <c r="K47" s="311"/>
      <c r="L47" s="311"/>
      <c r="M47" s="311"/>
      <c r="N47" s="341"/>
      <c r="O47" s="317"/>
      <c r="P47" s="317" t="e">
        <f>IF(NOT(ISERROR(MATCH(#REF!,_xlfn.ANCHORARRAY(E61),0))),O63&amp;"Por favor no seleccionar los criterios de impacto",#REF!)</f>
        <v>#REF!</v>
      </c>
      <c r="Q47" s="317"/>
      <c r="R47" s="317"/>
      <c r="S47" s="314"/>
      <c r="T47" s="6">
        <v>2</v>
      </c>
      <c r="U47" s="89" t="s">
        <v>270</v>
      </c>
      <c r="V47" s="90" t="str">
        <f>IF(OR(W47="Preventivo",W47="Detectivo"),"Probabilidad",IF(W47="Correctivo","Impacto",""))</f>
        <v>Probabilidad</v>
      </c>
      <c r="W47" s="91" t="s">
        <v>12</v>
      </c>
      <c r="X47" s="91" t="s">
        <v>8</v>
      </c>
      <c r="Y47" s="92" t="str">
        <f t="shared" ref="Y47:Y51" si="56">IF(AND(W47="Preventivo",X47="Automático"),"50%",IF(AND(W47="Preventivo",X47="Manual"),"40%",IF(AND(W47="Detectivo",X47="Automático"),"40%",IF(AND(W47="Detectivo",X47="Manual"),"30%",IF(AND(W47="Correctivo",X47="Automático"),"35%",IF(AND(W47="Correctivo",X47="Manual"),"25%",""))))))</f>
        <v>50%</v>
      </c>
      <c r="Z47" s="91" t="s">
        <v>18</v>
      </c>
      <c r="AA47" s="91" t="s">
        <v>20</v>
      </c>
      <c r="AB47" s="91" t="s">
        <v>77</v>
      </c>
      <c r="AC47" s="93">
        <f>IFERROR(IF(AND(V46="Probabilidad",V47="Probabilidad"),(AE46-(+AE46*Y47)),IF(V47="Probabilidad",(O46-(+O46*Y47)),IF(V47="Impacto",AE46,""))),"")</f>
        <v>0.25</v>
      </c>
      <c r="AD47" s="94" t="str">
        <f t="shared" si="1"/>
        <v>Baja</v>
      </c>
      <c r="AE47" s="95">
        <f t="shared" ref="AE47:AE51" si="57">+AC47</f>
        <v>0.25</v>
      </c>
      <c r="AF47" s="94" t="str">
        <f t="shared" si="3"/>
        <v>Mayor</v>
      </c>
      <c r="AG47" s="252">
        <f>IFERROR(IF(AND(V46="Impacto",V47="Impacto"),(AG46-(+AG46*Y47)),IF(V47="Impacto",(R46-(+R46*Y47)),IF(V47="Probabilidad",AG46,""))),"")</f>
        <v>0.8</v>
      </c>
      <c r="AH47" s="96" t="str">
        <f t="shared" ref="AH47:AH48" si="58">IFERROR(IF(OR(AND(AD47="Muy Baja",AF47="Leve"),AND(AD47="Muy Baja",AF47="Menor"),AND(AD47="Baja",AF47="Leve")),"Bajo",IF(OR(AND(AD47="Muy baja",AF47="Moderado"),AND(AD47="Baja",AF47="Menor"),AND(AD47="Baja",AF47="Moderado"),AND(AD47="Media",AF47="Leve"),AND(AD47="Media",AF47="Menor"),AND(AD47="Media",AF47="Moderado"),AND(AD47="Alta",AF47="Leve"),AND(AD47="Alta",AF47="Menor")),"Moderado",IF(OR(AND(AD47="Muy Baja",AF47="Mayor"),AND(AD47="Baja",AF47="Mayor"),AND(AD47="Media",AF47="Mayor"),AND(AD47="Alta",AF47="Moderado"),AND(AD47="Alta",AF47="Mayor"),AND(AD47="Muy Alta",AF47="Leve"),AND(AD47="Muy Alta",AF47="Menor"),AND(AD47="Muy Alta",AF47="Moderado"),AND(AD47="Muy Alta",AF47="Mayor")),"Alto",IF(OR(AND(AD47="Muy Baja",AF47="Catastrófico"),AND(AD47="Baja",AF47="Catastrófico"),AND(AD47="Media",AF47="Catastrófico"),AND(AD47="Alta",AF47="Catastrófico"),AND(AD47="Muy Alta",AF47="Catastrófico")),"Extremo","")))),"")</f>
        <v>Alto</v>
      </c>
      <c r="AI47" s="97"/>
      <c r="AJ47" s="195"/>
      <c r="AK47" s="195"/>
      <c r="AL47" s="201"/>
      <c r="AM47" s="201"/>
      <c r="AN47" s="98"/>
      <c r="AO47" s="99"/>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row>
    <row r="48" spans="1:73" s="3" customFormat="1" ht="75" x14ac:dyDescent="0.25">
      <c r="A48" s="308"/>
      <c r="B48" s="311"/>
      <c r="C48" s="311"/>
      <c r="D48" s="311"/>
      <c r="E48" s="305"/>
      <c r="F48" s="305"/>
      <c r="G48" s="305"/>
      <c r="H48" s="305"/>
      <c r="I48" s="305"/>
      <c r="J48" s="311"/>
      <c r="K48" s="311"/>
      <c r="L48" s="311"/>
      <c r="M48" s="311"/>
      <c r="N48" s="341"/>
      <c r="O48" s="317"/>
      <c r="P48" s="317" t="e">
        <f>IF(NOT(ISERROR(MATCH(#REF!,_xlfn.ANCHORARRAY(E62),0))),O64&amp;"Por favor no seleccionar los criterios de impacto",#REF!)</f>
        <v>#REF!</v>
      </c>
      <c r="Q48" s="317"/>
      <c r="R48" s="317"/>
      <c r="S48" s="314"/>
      <c r="T48" s="6">
        <v>3</v>
      </c>
      <c r="U48" s="89" t="s">
        <v>271</v>
      </c>
      <c r="V48" s="90" t="str">
        <f>IF(OR(W48="Preventivo",W48="Detectivo"),"Probabilidad",IF(W48="Correctivo","Impacto",""))</f>
        <v>Probabilidad</v>
      </c>
      <c r="W48" s="91" t="s">
        <v>12</v>
      </c>
      <c r="X48" s="91" t="s">
        <v>7</v>
      </c>
      <c r="Y48" s="92" t="str">
        <f t="shared" si="56"/>
        <v>40%</v>
      </c>
      <c r="Z48" s="91" t="s">
        <v>18</v>
      </c>
      <c r="AA48" s="91" t="s">
        <v>20</v>
      </c>
      <c r="AB48" s="91" t="s">
        <v>77</v>
      </c>
      <c r="AC48" s="93">
        <f>IFERROR(IF(AND(V47="Probabilidad",V48="Probabilidad"),(AE47-(+AE47*Y48)),IF(V48="Probabilidad",(O46-(+O46*Y48)),IF(V48="Impacto",AE47,""))),"")</f>
        <v>0.15</v>
      </c>
      <c r="AD48" s="94" t="str">
        <f t="shared" si="1"/>
        <v>Muy Baja</v>
      </c>
      <c r="AE48" s="95">
        <f t="shared" si="57"/>
        <v>0.15</v>
      </c>
      <c r="AF48" s="94" t="str">
        <f t="shared" si="3"/>
        <v>Mayor</v>
      </c>
      <c r="AG48" s="252">
        <f>IFERROR(IF(AND(V47="Impacto",V48="Impacto"),(AG47-(+AG47*Y48)),IF(AND(V47="Probabilidad",V48="Impacto"),(AG46-(+AG46*Y48)),IF(V48="Probabilidad",AG47,""))),"")</f>
        <v>0.8</v>
      </c>
      <c r="AH48" s="96" t="str">
        <f t="shared" si="58"/>
        <v>Alto</v>
      </c>
      <c r="AI48" s="97"/>
      <c r="AJ48" s="196"/>
      <c r="AK48" s="196"/>
      <c r="AL48" s="202"/>
      <c r="AM48" s="202"/>
      <c r="AN48" s="98"/>
      <c r="AO48" s="99"/>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row>
    <row r="49" spans="1:73" s="3" customFormat="1" x14ac:dyDescent="0.25">
      <c r="A49" s="308"/>
      <c r="B49" s="311"/>
      <c r="C49" s="311"/>
      <c r="D49" s="311"/>
      <c r="E49" s="305"/>
      <c r="F49" s="305"/>
      <c r="G49" s="305"/>
      <c r="H49" s="305"/>
      <c r="I49" s="305"/>
      <c r="J49" s="311"/>
      <c r="K49" s="311"/>
      <c r="L49" s="311"/>
      <c r="M49" s="311"/>
      <c r="N49" s="341"/>
      <c r="O49" s="317"/>
      <c r="P49" s="317" t="e">
        <f>IF(NOT(ISERROR(MATCH(#REF!,_xlfn.ANCHORARRAY(E63),0))),O65&amp;"Por favor no seleccionar los criterios de impacto",#REF!)</f>
        <v>#REF!</v>
      </c>
      <c r="Q49" s="317"/>
      <c r="R49" s="317"/>
      <c r="S49" s="314"/>
      <c r="T49" s="6">
        <v>4</v>
      </c>
      <c r="U49" s="89"/>
      <c r="V49" s="90" t="str">
        <f t="shared" ref="V49:V51" si="59">IF(OR(W49="Preventivo",W49="Detectivo"),"Probabilidad",IF(W49="Correctivo","Impacto",""))</f>
        <v/>
      </c>
      <c r="W49" s="91"/>
      <c r="X49" s="91"/>
      <c r="Y49" s="92" t="str">
        <f t="shared" si="56"/>
        <v/>
      </c>
      <c r="Z49" s="91"/>
      <c r="AA49" s="91"/>
      <c r="AB49" s="91"/>
      <c r="AC49" s="93" t="str">
        <f t="shared" si="23"/>
        <v/>
      </c>
      <c r="AD49" s="94" t="str">
        <f t="shared" si="1"/>
        <v/>
      </c>
      <c r="AE49" s="95" t="str">
        <f t="shared" si="57"/>
        <v/>
      </c>
      <c r="AF49" s="94" t="str">
        <f t="shared" si="3"/>
        <v/>
      </c>
      <c r="AG49" s="252" t="str">
        <f t="shared" ref="AG49:AG51" si="60">IFERROR(IF(AND(V48="Impacto",V49="Impacto"),(AG48-(+AG48*Y49)),IF(AND(V48="Probabilidad",V49="Impacto"),(AG47-(+AG47*Y49)),IF(V49="Probabilidad",AG48,""))),"")</f>
        <v/>
      </c>
      <c r="AH49" s="96" t="str">
        <f>IFERROR(IF(OR(AND(AD49="Muy Baja",AF49="Leve"),AND(AD49="Muy Baja",AF49="Menor"),AND(AD49="Baja",AF49="Leve")),"Bajo",IF(OR(AND(AD49="Muy baja",AF49="Moderado"),AND(AD49="Baja",AF49="Menor"),AND(AD49="Baja",AF49="Moderado"),AND(AD49="Media",AF49="Leve"),AND(AD49="Media",AF49="Menor"),AND(AD49="Media",AF49="Moderado"),AND(AD49="Alta",AF49="Leve"),AND(AD49="Alta",AF49="Menor")),"Moderado",IF(OR(AND(AD49="Muy Baja",AF49="Mayor"),AND(AD49="Baja",AF49="Mayor"),AND(AD49="Media",AF49="Mayor"),AND(AD49="Alta",AF49="Moderado"),AND(AD49="Alta",AF49="Mayor"),AND(AD49="Muy Alta",AF49="Leve"),AND(AD49="Muy Alta",AF49="Menor"),AND(AD49="Muy Alta",AF49="Moderado"),AND(AD49="Muy Alta",AF49="Mayor")),"Alto",IF(OR(AND(AD49="Muy Baja",AF49="Catastrófico"),AND(AD49="Baja",AF49="Catastrófico"),AND(AD49="Media",AF49="Catastrófico"),AND(AD49="Alta",AF49="Catastrófico"),AND(AD49="Muy Alta",AF49="Catastrófico")),"Extremo","")))),"")</f>
        <v/>
      </c>
      <c r="AI49" s="97"/>
      <c r="AJ49" s="98"/>
      <c r="AK49" s="99"/>
      <c r="AL49" s="100"/>
      <c r="AM49" s="100"/>
      <c r="AN49" s="98"/>
      <c r="AO49" s="99"/>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row>
    <row r="50" spans="1:73" s="3" customFormat="1" x14ac:dyDescent="0.25">
      <c r="A50" s="308"/>
      <c r="B50" s="311"/>
      <c r="C50" s="311"/>
      <c r="D50" s="311"/>
      <c r="E50" s="305"/>
      <c r="F50" s="305"/>
      <c r="G50" s="305"/>
      <c r="H50" s="305"/>
      <c r="I50" s="305"/>
      <c r="J50" s="311"/>
      <c r="K50" s="311"/>
      <c r="L50" s="311"/>
      <c r="M50" s="311"/>
      <c r="N50" s="341"/>
      <c r="O50" s="317"/>
      <c r="P50" s="317" t="e">
        <f>IF(NOT(ISERROR(MATCH(#REF!,_xlfn.ANCHORARRAY(E64),0))),O66&amp;"Por favor no seleccionar los criterios de impacto",#REF!)</f>
        <v>#REF!</v>
      </c>
      <c r="Q50" s="317"/>
      <c r="R50" s="317"/>
      <c r="S50" s="314"/>
      <c r="T50" s="6">
        <v>5</v>
      </c>
      <c r="U50" s="89"/>
      <c r="V50" s="90" t="str">
        <f t="shared" si="59"/>
        <v/>
      </c>
      <c r="W50" s="91"/>
      <c r="X50" s="91"/>
      <c r="Y50" s="92" t="str">
        <f t="shared" si="56"/>
        <v/>
      </c>
      <c r="Z50" s="91"/>
      <c r="AA50" s="91"/>
      <c r="AB50" s="91"/>
      <c r="AC50" s="93" t="str">
        <f t="shared" si="23"/>
        <v/>
      </c>
      <c r="AD50" s="94" t="str">
        <f t="shared" si="1"/>
        <v/>
      </c>
      <c r="AE50" s="95" t="str">
        <f t="shared" si="57"/>
        <v/>
      </c>
      <c r="AF50" s="94" t="str">
        <f t="shared" si="3"/>
        <v/>
      </c>
      <c r="AG50" s="252" t="str">
        <f t="shared" si="60"/>
        <v/>
      </c>
      <c r="AH50" s="96" t="str">
        <f t="shared" ref="AH50:AH51" si="61">IFERROR(IF(OR(AND(AD50="Muy Baja",AF50="Leve"),AND(AD50="Muy Baja",AF50="Menor"),AND(AD50="Baja",AF50="Leve")),"Bajo",IF(OR(AND(AD50="Muy baja",AF50="Moderado"),AND(AD50="Baja",AF50="Menor"),AND(AD50="Baja",AF50="Moderado"),AND(AD50="Media",AF50="Leve"),AND(AD50="Media",AF50="Menor"),AND(AD50="Media",AF50="Moderado"),AND(AD50="Alta",AF50="Leve"),AND(AD50="Alta",AF50="Menor")),"Moderado",IF(OR(AND(AD50="Muy Baja",AF50="Mayor"),AND(AD50="Baja",AF50="Mayor"),AND(AD50="Media",AF50="Mayor"),AND(AD50="Alta",AF50="Moderado"),AND(AD50="Alta",AF50="Mayor"),AND(AD50="Muy Alta",AF50="Leve"),AND(AD50="Muy Alta",AF50="Menor"),AND(AD50="Muy Alta",AF50="Moderado"),AND(AD50="Muy Alta",AF50="Mayor")),"Alto",IF(OR(AND(AD50="Muy Baja",AF50="Catastrófico"),AND(AD50="Baja",AF50="Catastrófico"),AND(AD50="Media",AF50="Catastrófico"),AND(AD50="Alta",AF50="Catastrófico"),AND(AD50="Muy Alta",AF50="Catastrófico")),"Extremo","")))),"")</f>
        <v/>
      </c>
      <c r="AI50" s="97"/>
      <c r="AJ50" s="98"/>
      <c r="AK50" s="99"/>
      <c r="AL50" s="100"/>
      <c r="AM50" s="100"/>
      <c r="AN50" s="98"/>
      <c r="AO50" s="99"/>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row>
    <row r="51" spans="1:73" s="3" customFormat="1" x14ac:dyDescent="0.25">
      <c r="A51" s="309"/>
      <c r="B51" s="312"/>
      <c r="C51" s="312"/>
      <c r="D51" s="312"/>
      <c r="E51" s="306"/>
      <c r="F51" s="306"/>
      <c r="G51" s="306"/>
      <c r="H51" s="306"/>
      <c r="I51" s="306"/>
      <c r="J51" s="312"/>
      <c r="K51" s="312"/>
      <c r="L51" s="312"/>
      <c r="M51" s="312"/>
      <c r="N51" s="342"/>
      <c r="O51" s="318"/>
      <c r="P51" s="318" t="e">
        <f>IF(NOT(ISERROR(MATCH(#REF!,_xlfn.ANCHORARRAY(E65),0))),#REF!&amp;"Por favor no seleccionar los criterios de impacto",#REF!)</f>
        <v>#REF!</v>
      </c>
      <c r="Q51" s="318"/>
      <c r="R51" s="318"/>
      <c r="S51" s="315"/>
      <c r="T51" s="6">
        <v>6</v>
      </c>
      <c r="U51" s="89"/>
      <c r="V51" s="90" t="str">
        <f t="shared" si="59"/>
        <v/>
      </c>
      <c r="W51" s="91"/>
      <c r="X51" s="91"/>
      <c r="Y51" s="92" t="str">
        <f t="shared" si="56"/>
        <v/>
      </c>
      <c r="Z51" s="91"/>
      <c r="AA51" s="91"/>
      <c r="AB51" s="91"/>
      <c r="AC51" s="93" t="str">
        <f t="shared" si="23"/>
        <v/>
      </c>
      <c r="AD51" s="94" t="str">
        <f t="shared" si="1"/>
        <v/>
      </c>
      <c r="AE51" s="95" t="str">
        <f t="shared" si="57"/>
        <v/>
      </c>
      <c r="AF51" s="94" t="str">
        <f t="shared" si="3"/>
        <v/>
      </c>
      <c r="AG51" s="252" t="str">
        <f t="shared" si="60"/>
        <v/>
      </c>
      <c r="AH51" s="96" t="str">
        <f t="shared" si="61"/>
        <v/>
      </c>
      <c r="AI51" s="97"/>
      <c r="AJ51" s="98"/>
      <c r="AK51" s="99"/>
      <c r="AL51" s="100"/>
      <c r="AM51" s="100"/>
      <c r="AN51" s="98"/>
      <c r="AO51" s="99"/>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row>
    <row r="52" spans="1:73" s="3" customFormat="1" ht="66.75" x14ac:dyDescent="0.25">
      <c r="A52" s="307" t="str">
        <f>+'Tabla Impacto'!U8</f>
        <v>RC - 008GPE</v>
      </c>
      <c r="B52" s="310" t="s">
        <v>91</v>
      </c>
      <c r="C52" s="310" t="s">
        <v>331</v>
      </c>
      <c r="D52" s="310" t="s">
        <v>332</v>
      </c>
      <c r="E52" s="304" t="str">
        <f>'Definición RC'!D13</f>
        <v>Posibilidad de habilitar aval de confianza sin el lleno de cumplimiento de criterios de negocios verdes establecido en el Plan Nacioanl de Negocios Verdes por parte del verificador de la Ventanilla de negocios verdes o aliado en territorio, con el fin de recibir dádivas o beneficiar a un tercero.</v>
      </c>
      <c r="F52" s="304" t="s">
        <v>238</v>
      </c>
      <c r="G52" s="304" t="s">
        <v>238</v>
      </c>
      <c r="H52" s="304" t="s">
        <v>238</v>
      </c>
      <c r="I52" s="304" t="s">
        <v>238</v>
      </c>
      <c r="J52" s="310" t="str">
        <f t="shared" si="35"/>
        <v>Riesgo de Corrupción</v>
      </c>
      <c r="K52" s="310" t="s">
        <v>146</v>
      </c>
      <c r="L52" s="310">
        <f>IF(K52='Tabla probabilidad'!$E$5,'Tabla probabilidad'!$B$5,IF('Mapa final'!K52='Tabla probabilidad'!$E$6,'Tabla probabilidad'!$B$6,IF('Mapa final'!K52='Tabla probabilidad'!$E$7,'Tabla probabilidad'!$B$7,IF('Mapa final'!K52='Tabla probabilidad'!$E$8,'Tabla probabilidad'!$B$8,IF('Mapa final'!K52='Tabla probabilidad'!$E$9,'Tabla probabilidad'!$B$9,0)))))</f>
        <v>1</v>
      </c>
      <c r="M52" s="310" t="str">
        <f>IF(K52='Tabla probabilidad'!$E$5,'Tabla probabilidad'!$D$5,IF('Mapa final'!K52='Tabla probabilidad'!$E$6,'Tabla probabilidad'!$D$6,IF('Mapa final'!K52='Tabla probabilidad'!$E$7,'Tabla probabilidad'!$D$7,IF('Mapa final'!K52='Tabla probabilidad'!$E$8,'Tabla probabilidad'!$D$8,IF('Mapa final'!K52='Tabla probabilidad'!$E$9,'Tabla probabilidad'!$D$9,0)))))</f>
        <v>El evento puede ocurrir solo en circunstancias excepcionales (poco comunes o anormales)</v>
      </c>
      <c r="N52" s="340" t="str">
        <f>IF(L52=5,"Casi Seguro",IF(L52=4,"Probable",IF(L52=3,"Posible",IF(L52=2,"Improbable",IF(L52=1,"Rara vez","Error")))))</f>
        <v>Rara vez</v>
      </c>
      <c r="O52" s="316">
        <f t="shared" ref="O52" si="62">IF(N52="Casi seguro",1,IF(N52="Probable",0.8,IF(N52="Posible",0.6,IF(N52="Improbable",0.4,IF(N52="Rara vez",0.2,)))))</f>
        <v>0.2</v>
      </c>
      <c r="P52" s="316" t="e">
        <f>IF(NOT(ISERROR(MATCH(#REF!,'Tabla Impacto'!#REF!,0))),'Tabla Impacto'!#REF!&amp;"Por favor no seleccionar los criterios de impacto(Afectación Económica o presupuestal y Pérdida Reputacional)",#REF!)</f>
        <v>#REF!</v>
      </c>
      <c r="Q52" s="316" t="str">
        <f>IF('Tabla Impacto'!U29=0,"SIN VALORACIÓN",IF('Tabla Impacto'!U29&lt;=5,"Moderado",IF('Tabla Impacto'!U29&lt;=11,"Mayor",IF('Tabla Impacto'!U29&gt;=12,"Catastrófico","SIN IMPACTO"))))</f>
        <v>Catastrófico</v>
      </c>
      <c r="R52" s="316">
        <f>IF(Q52="SIN VALORACIÓN","Valorar Impacto",IF(Q52="Moderado",0.6,IF(Q52="Mayor",0.8,IF(Q52="Catastrófico",1))))</f>
        <v>1</v>
      </c>
      <c r="S52" s="313" t="str">
        <f>IF(Q52="Leve","Impacto inválido para riesgo de corrupción",IF(Q52="Menor","Impacto inválido para riesgo de corrupción",IF(OR(AND(N52="Rara vez",Q52="Moderado"),AND(N52="Improbable",Q52="Moderado"),AND(N52="Posible",Q52="Moderado"),AND(N52="Probable",Q52="Moderado"),AND(N52="Casi Seguro",Q52="Moderado")),"Moderado",IF(OR(AND(N52="Rara vez",Q52="Mayor"),AND(N52="Improbable",Q52="Mayor"),AND(N52="Posible",Q52="Mayor"),AND(N52="Probable",Q52="Mayor"),AND(N52="Casi Seguro",Q52="Mayor")),"Alto",IF(OR(AND(N52="Rara vez",Q52="Catastrófico"),AND(N52="Improbable",Q52="Catastrófico"),AND(N52="Posible",Q52="Catastrófico"),AND(N52="Probable",Q52="Catastrófico"),AND(N52="Casi Seguro",Q52="Catastrófico")),"Extremo","")))))</f>
        <v>Extremo</v>
      </c>
      <c r="T52" s="6">
        <v>1</v>
      </c>
      <c r="U52" s="89" t="s">
        <v>275</v>
      </c>
      <c r="V52" s="90" t="str">
        <f>IF(OR(W52="Preventivo",W52="Detectivo"),"Probabilidad",IF(W52="Correctivo","Impacto",""))</f>
        <v>Probabilidad</v>
      </c>
      <c r="W52" s="91" t="s">
        <v>12</v>
      </c>
      <c r="X52" s="91" t="s">
        <v>7</v>
      </c>
      <c r="Y52" s="92" t="str">
        <f>IF(AND(W52="Preventivo",X52="Automático"),"50%",IF(AND(W52="Preventivo",X52="Manual"),"40%",IF(AND(W52="Detectivo",X52="Automático"),"40%",IF(AND(W52="Detectivo",X52="Manual"),"30%",IF(AND(W52="Correctivo",X52="Automático"),"35%",IF(AND(W52="Correctivo",X52="Manual"),"25%",""))))))</f>
        <v>40%</v>
      </c>
      <c r="Z52" s="91" t="s">
        <v>17</v>
      </c>
      <c r="AA52" s="91" t="s">
        <v>20</v>
      </c>
      <c r="AB52" s="91" t="s">
        <v>77</v>
      </c>
      <c r="AC52" s="93">
        <f t="shared" si="23"/>
        <v>0.12</v>
      </c>
      <c r="AD52" s="94" t="str">
        <f>IFERROR(IF(AC52="","",IF(AC52&lt;=0.2,"Muy Baja",IF(AC52&lt;=0.4,"Baja",IF(AC52&lt;=0.6,"Media",IF(AC52&lt;=0.8,"Alta","Muy Alta"))))),"")</f>
        <v>Muy Baja</v>
      </c>
      <c r="AE52" s="95">
        <f>+AC52</f>
        <v>0.12</v>
      </c>
      <c r="AF52" s="94" t="str">
        <f>IFERROR(IF(AG52="","",IF(AG52&lt;=0.2,"Leve",IF(AG52&lt;=0.4,"Menor",IF(AG52&lt;=0.6,"Moderado",IF(AG52&lt;=0.8,"Mayor","Catastrófico"))))),"")</f>
        <v>Catastrófico</v>
      </c>
      <c r="AG52" s="252">
        <f>IFERROR(IF(V52="Impacto",(R52-(+R52*Y52)),IF(V52="Probabilidad",R52,"")),"")</f>
        <v>1</v>
      </c>
      <c r="AH52" s="96" t="str">
        <f>IFERROR(IF(OR(AND(AD52="Muy Baja",AF52="Leve"),AND(AD52="Muy Baja",AF52="Menor"),AND(AD52="Baja",AF52="Leve")),"Bajo",IF(OR(AND(AD52="Muy baja",AF52="Moderado"),AND(AD52="Baja",AF52="Menor"),AND(AD52="Baja",AF52="Moderado"),AND(AD52="Media",AF52="Leve"),AND(AD52="Media",AF52="Menor"),AND(AD52="Media",AF52="Moderado"),AND(AD52="Alta",AF52="Leve"),AND(AD52="Alta",AF52="Menor")),"Moderado",IF(OR(AND(AD52="Muy Baja",AF52="Mayor"),AND(AD52="Baja",AF52="Mayor"),AND(AD52="Media",AF52="Mayor"),AND(AD52="Alta",AF52="Moderado"),AND(AD52="Alta",AF52="Mayor"),AND(AD52="Muy Alta",AF52="Leve"),AND(AD52="Muy Alta",AF52="Menor"),AND(AD52="Muy Alta",AF52="Moderado"),AND(AD52="Muy Alta",AF52="Mayor")),"Alto",IF(OR(AND(AD52="Muy Baja",AF52="Catastrófico"),AND(AD52="Baja",AF52="Catastrófico"),AND(AD52="Media",AF52="Catastrófico"),AND(AD52="Alta",AF52="Catastrófico"),AND(AD52="Muy Alta",AF52="Catastrófico")),"Extremo","")))),"")</f>
        <v>Extremo</v>
      </c>
      <c r="AI52" s="97"/>
      <c r="AJ52" s="186" t="s">
        <v>285</v>
      </c>
      <c r="AK52" s="186" t="s">
        <v>283</v>
      </c>
      <c r="AL52" s="200">
        <v>45930</v>
      </c>
      <c r="AM52" s="200">
        <v>46021</v>
      </c>
      <c r="AN52" s="186"/>
      <c r="AO52" s="99"/>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row>
    <row r="53" spans="1:73" s="3" customFormat="1" ht="75" x14ac:dyDescent="0.25">
      <c r="A53" s="308"/>
      <c r="B53" s="311"/>
      <c r="C53" s="311"/>
      <c r="D53" s="311"/>
      <c r="E53" s="305"/>
      <c r="F53" s="305"/>
      <c r="G53" s="305"/>
      <c r="H53" s="305"/>
      <c r="I53" s="305"/>
      <c r="J53" s="311"/>
      <c r="K53" s="311"/>
      <c r="L53" s="311"/>
      <c r="M53" s="311"/>
      <c r="N53" s="341"/>
      <c r="O53" s="317"/>
      <c r="P53" s="317" t="e">
        <f>IF(NOT(ISERROR(MATCH(#REF!,_xlfn.ANCHORARRAY(#REF!),0))),#REF!&amp;"Por favor no seleccionar los criterios de impacto",#REF!)</f>
        <v>#REF!</v>
      </c>
      <c r="Q53" s="317"/>
      <c r="R53" s="317"/>
      <c r="S53" s="314"/>
      <c r="T53" s="6">
        <v>2</v>
      </c>
      <c r="U53" s="89" t="s">
        <v>276</v>
      </c>
      <c r="V53" s="90" t="str">
        <f>IF(OR(W53="Preventivo",W53="Detectivo"),"Probabilidad",IF(W53="Correctivo","Impacto",""))</f>
        <v>Probabilidad</v>
      </c>
      <c r="W53" s="91" t="s">
        <v>12</v>
      </c>
      <c r="X53" s="91" t="s">
        <v>7</v>
      </c>
      <c r="Y53" s="92" t="str">
        <f>IF(AND(W53="Preventivo",X53="Automático"),"50%",IF(AND(W53="Preventivo",X53="Manual"),"40%",IF(AND(W53="Detectivo",X53="Automático"),"40%",IF(AND(W53="Detectivo",X53="Manual"),"30%",IF(AND(W53="Correctivo",X53="Automático"),"35%",IF(AND(W53="Correctivo",X53="Manual"),"25%",""))))))</f>
        <v>40%</v>
      </c>
      <c r="Z53" s="91" t="s">
        <v>18</v>
      </c>
      <c r="AA53" s="91" t="s">
        <v>20</v>
      </c>
      <c r="AB53" s="91" t="s">
        <v>77</v>
      </c>
      <c r="AC53" s="93">
        <f>IFERROR(IF(AND(V52="Probabilidad",V53="Probabilidad"),(AE52-(+AE52*Y53)),IF(V53="Probabilidad",(O52-(+O52*Y53)),IF(V53="Impacto",AE52,""))),"")</f>
        <v>7.1999999999999995E-2</v>
      </c>
      <c r="AD53" s="94" t="str">
        <f t="shared" si="1"/>
        <v>Muy Baja</v>
      </c>
      <c r="AE53" s="95">
        <f t="shared" ref="AE53:AE55" si="63">+AC53</f>
        <v>7.1999999999999995E-2</v>
      </c>
      <c r="AF53" s="94" t="str">
        <f t="shared" si="3"/>
        <v>Catastrófico</v>
      </c>
      <c r="AG53" s="252">
        <f>IFERROR(IF(AND(V52="Impacto",V53="Impacto"),(AG52-(+AG52*Y53)),IF(V53="Impacto",(R52-(+R52*Y53)),IF(V53="Probabilidad",AG52,""))),"")</f>
        <v>1</v>
      </c>
      <c r="AH53" s="96" t="str">
        <f t="shared" ref="AH53:AH54" si="64">IFERROR(IF(OR(AND(AD53="Muy Baja",AF53="Leve"),AND(AD53="Muy Baja",AF53="Menor"),AND(AD53="Baja",AF53="Leve")),"Bajo",IF(OR(AND(AD53="Muy baja",AF53="Moderado"),AND(AD53="Baja",AF53="Menor"),AND(AD53="Baja",AF53="Moderado"),AND(AD53="Media",AF53="Leve"),AND(AD53="Media",AF53="Menor"),AND(AD53="Media",AF53="Moderado"),AND(AD53="Alta",AF53="Leve"),AND(AD53="Alta",AF53="Menor")),"Moderado",IF(OR(AND(AD53="Muy Baja",AF53="Mayor"),AND(AD53="Baja",AF53="Mayor"),AND(AD53="Media",AF53="Mayor"),AND(AD53="Alta",AF53="Moderado"),AND(AD53="Alta",AF53="Mayor"),AND(AD53="Muy Alta",AF53="Leve"),AND(AD53="Muy Alta",AF53="Menor"),AND(AD53="Muy Alta",AF53="Moderado"),AND(AD53="Muy Alta",AF53="Mayor")),"Alto",IF(OR(AND(AD53="Muy Baja",AF53="Catastrófico"),AND(AD53="Baja",AF53="Catastrófico"),AND(AD53="Media",AF53="Catastrófico"),AND(AD53="Alta",AF53="Catastrófico"),AND(AD53="Muy Alta",AF53="Catastrófico")),"Extremo","")))),"")</f>
        <v>Extremo</v>
      </c>
      <c r="AI53" s="97"/>
      <c r="AJ53" s="98"/>
      <c r="AK53" s="99"/>
      <c r="AL53" s="100"/>
      <c r="AM53" s="100"/>
      <c r="AN53" s="98"/>
      <c r="AO53" s="99"/>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row>
    <row r="54" spans="1:73" s="3" customFormat="1" ht="75" x14ac:dyDescent="0.25">
      <c r="A54" s="308"/>
      <c r="B54" s="311"/>
      <c r="C54" s="311"/>
      <c r="D54" s="311"/>
      <c r="E54" s="305"/>
      <c r="F54" s="305"/>
      <c r="G54" s="305"/>
      <c r="H54" s="305"/>
      <c r="I54" s="305"/>
      <c r="J54" s="311"/>
      <c r="K54" s="311"/>
      <c r="L54" s="311"/>
      <c r="M54" s="311"/>
      <c r="N54" s="341"/>
      <c r="O54" s="317"/>
      <c r="P54" s="317" t="e">
        <f>IF(NOT(ISERROR(MATCH(#REF!,_xlfn.ANCHORARRAY(#REF!),0))),#REF!&amp;"Por favor no seleccionar los criterios de impacto",#REF!)</f>
        <v>#REF!</v>
      </c>
      <c r="Q54" s="317"/>
      <c r="R54" s="317"/>
      <c r="S54" s="314"/>
      <c r="T54" s="6">
        <v>3</v>
      </c>
      <c r="U54" s="89" t="s">
        <v>277</v>
      </c>
      <c r="V54" s="90" t="str">
        <f>IF(OR(W54="Preventivo",W54="Detectivo"),"Probabilidad",IF(W54="Correctivo","Impacto",""))</f>
        <v>Probabilidad</v>
      </c>
      <c r="W54" s="91" t="s">
        <v>12</v>
      </c>
      <c r="X54" s="91" t="s">
        <v>7</v>
      </c>
      <c r="Y54" s="92" t="str">
        <f t="shared" ref="Y54:Y55" si="65">IF(AND(W54="Preventivo",X54="Automático"),"50%",IF(AND(W54="Preventivo",X54="Manual"),"40%",IF(AND(W54="Detectivo",X54="Automático"),"40%",IF(AND(W54="Detectivo",X54="Manual"),"30%",IF(AND(W54="Correctivo",X54="Automático"),"35%",IF(AND(W54="Correctivo",X54="Manual"),"25%",""))))))</f>
        <v>40%</v>
      </c>
      <c r="Z54" s="91" t="s">
        <v>18</v>
      </c>
      <c r="AA54" s="91" t="s">
        <v>20</v>
      </c>
      <c r="AB54" s="91" t="s">
        <v>77</v>
      </c>
      <c r="AC54" s="93">
        <f>IFERROR(IF(AND(V53="Probabilidad",V54="Probabilidad"),(AE53-(+AE53*Y54)),IF(V54="Probabilidad",(O52-(+O52*Y54)),IF(V54="Impacto",AE53,""))),"")</f>
        <v>4.3199999999999995E-2</v>
      </c>
      <c r="AD54" s="94" t="str">
        <f t="shared" si="1"/>
        <v>Muy Baja</v>
      </c>
      <c r="AE54" s="95">
        <f t="shared" si="63"/>
        <v>4.3199999999999995E-2</v>
      </c>
      <c r="AF54" s="94" t="str">
        <f t="shared" si="3"/>
        <v>Catastrófico</v>
      </c>
      <c r="AG54" s="252">
        <f>IFERROR(IF(AND(V53="Impacto",V54="Impacto"),(AG53-(+AG53*Y54)),IF(AND(V53="Probabilidad",V54="Impacto"),(AG52-(+AG52*Y54)),IF(V54="Probabilidad",AG53,""))),"")</f>
        <v>1</v>
      </c>
      <c r="AH54" s="96" t="str">
        <f t="shared" si="64"/>
        <v>Extremo</v>
      </c>
      <c r="AI54" s="97"/>
      <c r="AJ54" s="98"/>
      <c r="AK54" s="99"/>
      <c r="AL54" s="100"/>
      <c r="AM54" s="100"/>
      <c r="AN54" s="98"/>
      <c r="AO54" s="99"/>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row>
    <row r="55" spans="1:73" s="3" customFormat="1" ht="75" x14ac:dyDescent="0.25">
      <c r="A55" s="308"/>
      <c r="B55" s="311"/>
      <c r="C55" s="311"/>
      <c r="D55" s="311"/>
      <c r="E55" s="305"/>
      <c r="F55" s="305"/>
      <c r="G55" s="305"/>
      <c r="H55" s="305"/>
      <c r="I55" s="305"/>
      <c r="J55" s="311"/>
      <c r="K55" s="311"/>
      <c r="L55" s="311"/>
      <c r="M55" s="311"/>
      <c r="N55" s="341"/>
      <c r="O55" s="317"/>
      <c r="P55" s="317" t="e">
        <f>IF(NOT(ISERROR(MATCH(#REF!,_xlfn.ANCHORARRAY(#REF!),0))),#REF!&amp;"Por favor no seleccionar los criterios de impacto",#REF!)</f>
        <v>#REF!</v>
      </c>
      <c r="Q55" s="317"/>
      <c r="R55" s="317"/>
      <c r="S55" s="314"/>
      <c r="T55" s="6">
        <v>4</v>
      </c>
      <c r="U55" s="89" t="s">
        <v>278</v>
      </c>
      <c r="V55" s="90" t="str">
        <f t="shared" ref="V55:V59" si="66">IF(OR(W55="Preventivo",W55="Detectivo"),"Probabilidad",IF(W55="Correctivo","Impacto",""))</f>
        <v>Impacto</v>
      </c>
      <c r="W55" s="91" t="s">
        <v>14</v>
      </c>
      <c r="X55" s="91" t="s">
        <v>7</v>
      </c>
      <c r="Y55" s="92" t="str">
        <f t="shared" si="65"/>
        <v>25%</v>
      </c>
      <c r="Z55" s="91" t="s">
        <v>18</v>
      </c>
      <c r="AA55" s="91" t="s">
        <v>20</v>
      </c>
      <c r="AB55" s="91" t="s">
        <v>77</v>
      </c>
      <c r="AC55" s="93">
        <f>IFERROR(IF(AND(V54="Probabilidad",V55="Probabilidad"),(AE54-(+AE54*Y55)),IF(AND(V54="Impacto",V55="Probabilidad"),(AE53-(+AE53*Y55)),IF(V55="Impacto",AE54,""))),"")</f>
        <v>4.3199999999999995E-2</v>
      </c>
      <c r="AD55" s="94" t="str">
        <f t="shared" si="1"/>
        <v>Muy Baja</v>
      </c>
      <c r="AE55" s="95">
        <f t="shared" si="63"/>
        <v>4.3199999999999995E-2</v>
      </c>
      <c r="AF55" s="94" t="str">
        <f t="shared" si="3"/>
        <v>Mayor</v>
      </c>
      <c r="AG55" s="252">
        <f>IFERROR(IF(AND(V54="Impacto",V55="Impacto"),(AG54-(+AG54*Y55)),IF(AND(V54="Probabilidad",V55="Impacto"),(AG53-(+AG53*Y55)),IF(V55="Probabilidad",AG54,""))),"")</f>
        <v>0.75</v>
      </c>
      <c r="AH55" s="96" t="str">
        <f>IFERROR(IF(OR(AND(AD55="Muy Baja",AF55="Leve"),AND(AD55="Muy Baja",AF55="Menor"),AND(AD55="Baja",AF55="Leve")),"Bajo",IF(OR(AND(AD55="Muy baja",AF55="Moderado"),AND(AD55="Baja",AF55="Menor"),AND(AD55="Baja",AF55="Moderado"),AND(AD55="Media",AF55="Leve"),AND(AD55="Media",AF55="Menor"),AND(AD55="Media",AF55="Moderado"),AND(AD55="Alta",AF55="Leve"),AND(AD55="Alta",AF55="Menor")),"Moderado",IF(OR(AND(AD55="Muy Baja",AF55="Mayor"),AND(AD55="Baja",AF55="Mayor"),AND(AD55="Media",AF55="Mayor"),AND(AD55="Alta",AF55="Moderado"),AND(AD55="Alta",AF55="Mayor"),AND(AD55="Muy Alta",AF55="Leve"),AND(AD55="Muy Alta",AF55="Menor"),AND(AD55="Muy Alta",AF55="Moderado"),AND(AD55="Muy Alta",AF55="Mayor")),"Alto",IF(OR(AND(AD55="Muy Baja",AF55="Catastrófico"),AND(AD55="Baja",AF55="Catastrófico"),AND(AD55="Media",AF55="Catastrófico"),AND(AD55="Alta",AF55="Catastrófico"),AND(AD55="Muy Alta",AF55="Catastrófico")),"Extremo","")))),"")</f>
        <v>Alto</v>
      </c>
      <c r="AI55" s="97"/>
      <c r="AJ55" s="98"/>
      <c r="AK55" s="99"/>
      <c r="AL55" s="100"/>
      <c r="AM55" s="100"/>
      <c r="AN55" s="98"/>
      <c r="AO55" s="99"/>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row>
    <row r="56" spans="1:73" s="3" customFormat="1" x14ac:dyDescent="0.25">
      <c r="A56" s="308"/>
      <c r="B56" s="311"/>
      <c r="C56" s="311"/>
      <c r="D56" s="311"/>
      <c r="E56" s="305"/>
      <c r="F56" s="305"/>
      <c r="G56" s="305"/>
      <c r="H56" s="305"/>
      <c r="I56" s="305"/>
      <c r="J56" s="311"/>
      <c r="K56" s="311"/>
      <c r="L56" s="311"/>
      <c r="M56" s="311"/>
      <c r="N56" s="341"/>
      <c r="O56" s="317"/>
      <c r="P56" s="317" t="e">
        <f>IF(NOT(ISERROR(MATCH(#REF!,_xlfn.ANCHORARRAY(#REF!),0))),#REF!&amp;"Por favor no seleccionar los criterios de impacto",#REF!)</f>
        <v>#REF!</v>
      </c>
      <c r="Q56" s="317"/>
      <c r="R56" s="317"/>
      <c r="S56" s="314"/>
      <c r="T56" s="6">
        <v>5</v>
      </c>
      <c r="U56" s="89"/>
      <c r="V56" s="90" t="str">
        <f t="shared" si="66"/>
        <v/>
      </c>
      <c r="W56" s="91"/>
      <c r="X56" s="91"/>
      <c r="Y56" s="92"/>
      <c r="Z56" s="91"/>
      <c r="AA56" s="91"/>
      <c r="AB56" s="91"/>
      <c r="AC56" s="93" t="str">
        <f t="shared" ref="AC56:AC57" si="67">IFERROR(IF(V56="Probabilidad",(O53-(+O53*Y56)),IF(V56="Impacto",O53,"")),"")</f>
        <v/>
      </c>
      <c r="AD56" s="94" t="str">
        <f t="shared" ref="AD56:AD60" si="68">IFERROR(IF(AC56="","",IF(AC56&lt;=0.2,"Muy Baja",IF(AC56&lt;=0.4,"Baja",IF(AC56&lt;=0.6,"Media",IF(AC56&lt;=0.8,"Alta","Muy Alta"))))),"")</f>
        <v/>
      </c>
      <c r="AE56" s="95" t="str">
        <f t="shared" ref="AE56:AE60" si="69">+AC56</f>
        <v/>
      </c>
      <c r="AF56" s="94" t="str">
        <f t="shared" si="3"/>
        <v/>
      </c>
      <c r="AG56" s="252" t="str">
        <f t="shared" ref="AG56:AG57" si="70">IFERROR(IF(AND(V55="Impacto",V56="Impacto"),(AG55-(+AG55*Y56)),IF(AND(V55="Probabilidad",V56="Impacto"),(AG54-(+AG54*Y56)),IF(V56="Probabilidad",AG55,""))),"")</f>
        <v/>
      </c>
      <c r="AH56" s="96" t="str">
        <f t="shared" ref="AH56:AH72" si="71">IFERROR(IF(OR(AND(AD56="Muy Baja",AF56="Leve"),AND(AD56="Muy Baja",AF56="Menor"),AND(AD56="Baja",AF56="Leve")),"Bajo",IF(OR(AND(AD56="Muy baja",AF56="Moderado"),AND(AD56="Baja",AF56="Menor"),AND(AD56="Baja",AF56="Moderado"),AND(AD56="Media",AF56="Leve"),AND(AD56="Media",AF56="Menor"),AND(AD56="Media",AF56="Moderado"),AND(AD56="Alta",AF56="Leve"),AND(AD56="Alta",AF56="Menor")),"Moderado",IF(OR(AND(AD56="Muy Baja",AF56="Mayor"),AND(AD56="Baja",AF56="Mayor"),AND(AD56="Media",AF56="Mayor"),AND(AD56="Alta",AF56="Moderado"),AND(AD56="Alta",AF56="Mayor"),AND(AD56="Muy Alta",AF56="Leve"),AND(AD56="Muy Alta",AF56="Menor"),AND(AD56="Muy Alta",AF56="Moderado"),AND(AD56="Muy Alta",AF56="Mayor")),"Alto",IF(OR(AND(AD56="Muy Baja",AF56="Catastrófico"),AND(AD56="Baja",AF56="Catastrófico"),AND(AD56="Media",AF56="Catastrófico"),AND(AD56="Alta",AF56="Catastrófico"),AND(AD56="Muy Alta",AF56="Catastrófico")),"Extremo","")))),"")</f>
        <v/>
      </c>
      <c r="AI56" s="97"/>
      <c r="AJ56" s="98"/>
      <c r="AK56" s="99"/>
      <c r="AL56" s="100"/>
      <c r="AM56" s="100"/>
      <c r="AN56" s="98"/>
      <c r="AO56" s="99"/>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row>
    <row r="57" spans="1:73" s="3" customFormat="1" x14ac:dyDescent="0.25">
      <c r="A57" s="309"/>
      <c r="B57" s="312"/>
      <c r="C57" s="312"/>
      <c r="D57" s="312"/>
      <c r="E57" s="306"/>
      <c r="F57" s="306"/>
      <c r="G57" s="306"/>
      <c r="H57" s="306"/>
      <c r="I57" s="306"/>
      <c r="J57" s="312"/>
      <c r="K57" s="312"/>
      <c r="L57" s="312"/>
      <c r="M57" s="312"/>
      <c r="N57" s="342"/>
      <c r="O57" s="318"/>
      <c r="P57" s="318" t="e">
        <f>IF(NOT(ISERROR(MATCH(#REF!,_xlfn.ANCHORARRAY(#REF!),0))),O79&amp;"Por favor no seleccionar los criterios de impacto",#REF!)</f>
        <v>#REF!</v>
      </c>
      <c r="Q57" s="318"/>
      <c r="R57" s="318"/>
      <c r="S57" s="315"/>
      <c r="T57" s="6">
        <v>6</v>
      </c>
      <c r="U57" s="89"/>
      <c r="V57" s="90" t="str">
        <f t="shared" si="66"/>
        <v/>
      </c>
      <c r="W57" s="91"/>
      <c r="X57" s="91"/>
      <c r="Y57" s="92"/>
      <c r="Z57" s="91"/>
      <c r="AA57" s="91"/>
      <c r="AB57" s="91"/>
      <c r="AC57" s="93" t="str">
        <f t="shared" si="67"/>
        <v/>
      </c>
      <c r="AD57" s="94" t="str">
        <f t="shared" si="68"/>
        <v/>
      </c>
      <c r="AE57" s="95" t="str">
        <f t="shared" si="69"/>
        <v/>
      </c>
      <c r="AF57" s="94" t="str">
        <f t="shared" si="3"/>
        <v/>
      </c>
      <c r="AG57" s="252" t="str">
        <f t="shared" si="70"/>
        <v/>
      </c>
      <c r="AH57" s="96" t="str">
        <f t="shared" si="71"/>
        <v/>
      </c>
      <c r="AI57" s="97"/>
      <c r="AJ57" s="98"/>
      <c r="AK57" s="99"/>
      <c r="AL57" s="100"/>
      <c r="AM57" s="100"/>
      <c r="AN57" s="98"/>
      <c r="AO57" s="99"/>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row>
    <row r="58" spans="1:73" s="3" customFormat="1" ht="75" x14ac:dyDescent="0.25">
      <c r="A58" s="307" t="str">
        <f>+'Tabla Impacto'!W8</f>
        <v>RC - 009PE</v>
      </c>
      <c r="B58" s="310" t="s">
        <v>91</v>
      </c>
      <c r="C58" s="310" t="s">
        <v>333</v>
      </c>
      <c r="D58" s="310" t="s">
        <v>334</v>
      </c>
      <c r="E58" s="304" t="str">
        <f>'Definición RC'!D14</f>
        <v>Posibilidad de verificar y/o avalar un negocio como negocio verde que tambien ejecute actividades ilícitas en el predio visitado, con el fin de recibir dádivas o beneficiar a un tercero.</v>
      </c>
      <c r="F58" s="304" t="s">
        <v>238</v>
      </c>
      <c r="G58" s="304" t="s">
        <v>238</v>
      </c>
      <c r="H58" s="304" t="s">
        <v>238</v>
      </c>
      <c r="I58" s="304" t="s">
        <v>238</v>
      </c>
      <c r="J58" s="310" t="str">
        <f t="shared" si="44"/>
        <v>Riesgo de Corrupción</v>
      </c>
      <c r="K58" s="310" t="s">
        <v>146</v>
      </c>
      <c r="L58" s="310">
        <f>IF(K58='Tabla probabilidad'!$E$5,'Tabla probabilidad'!$B$5,IF('Mapa final'!K58='Tabla probabilidad'!$E$6,'Tabla probabilidad'!$B$6,IF('Mapa final'!K58='Tabla probabilidad'!$E$7,'Tabla probabilidad'!$B$7,IF('Mapa final'!K58='Tabla probabilidad'!$E$8,'Tabla probabilidad'!$B$8,IF('Mapa final'!K58='Tabla probabilidad'!$E$9,'Tabla probabilidad'!$B$9,0)))))</f>
        <v>1</v>
      </c>
      <c r="M58" s="310" t="str">
        <f>IF(K58='Tabla probabilidad'!$E$5,'Tabla probabilidad'!$D$5,IF('Mapa final'!K58='Tabla probabilidad'!$E$6,'Tabla probabilidad'!$D$6,IF('Mapa final'!K58='Tabla probabilidad'!$E$7,'Tabla probabilidad'!$D$7,IF('Mapa final'!K58='Tabla probabilidad'!$E$8,'Tabla probabilidad'!$D$8,IF('Mapa final'!K58='Tabla probabilidad'!$E$9,'Tabla probabilidad'!$D$9,0)))))</f>
        <v>El evento puede ocurrir solo en circunstancias excepcionales (poco comunes o anormales)</v>
      </c>
      <c r="N58" s="340" t="str">
        <f>IF(L58=5,"Casi Seguro",IF(L58=4,"Probable",IF(L58=3,"Posible",IF(L58=2,"Improbable",IF(L58=1,"Rara vez","Error")))))</f>
        <v>Rara vez</v>
      </c>
      <c r="O58" s="316">
        <f t="shared" ref="O58:O61" si="72">IF(N58="Casi seguro",1,IF(N58="Probable",0.8,IF(N58="Posible",0.6,IF(N58="Improbable",0.4,IF(N58="Rara vez",0.2,)))))</f>
        <v>0.2</v>
      </c>
      <c r="P58" s="185"/>
      <c r="Q58" s="316" t="str">
        <f>IF('Tabla Impacto'!W29=0,"SIN VALORACIÓN",IF('Tabla Impacto'!W29&lt;=5,"Moderado",IF('Tabla Impacto'!W29&lt;=11,"Mayor",IF('Tabla Impacto'!W29&gt;=12,"Catastrófico","SIN IMPACTO"))))</f>
        <v>Catastrófico</v>
      </c>
      <c r="R58" s="316">
        <f>IF(Q58="SIN VALORACIÓN","Valorar Impacto",IF(Q58="Moderado",0.6,IF(Q58="Mayor",0.8,IF(Q58="Catastrófico",1))))</f>
        <v>1</v>
      </c>
      <c r="S58" s="313" t="str">
        <f t="shared" ref="S58" si="73">IF(Q58="Leve","Impacto inválido para riesgo de corrupción",IF(Q58="Menor","Impacto inválido para riesgo de corrupción",IF(OR(AND(N58="Rara vez",Q58="Moderado"),AND(N58="Improbable",Q58="Moderado"),AND(N58="Posible",Q58="Moderado"),AND(N58="Probable",Q58="Moderado"),AND(N58="Casi Seguro",Q58="Moderado")),"Moderado",IF(OR(AND(N58="Rara vez",Q58="Mayor"),AND(N58="Improbable",Q58="Mayor"),AND(N58="Posible",Q58="Mayor"),AND(N58="Probable",Q58="Mayor"),AND(N58="Casi Seguro",Q58="Mayor")),"Alto",IF(OR(AND(N58="Rara vez",Q58="Catastrófico"),AND(N58="Improbable",Q58="Catastrófico"),AND(N58="Posible",Q58="Catastrófico"),AND(N58="Probable",Q58="Catastrófico"),AND(N58="Casi Seguro",Q58="Catastrófico")),"Extremo","")))))</f>
        <v>Extremo</v>
      </c>
      <c r="T58" s="6">
        <v>1</v>
      </c>
      <c r="U58" s="89" t="s">
        <v>279</v>
      </c>
      <c r="V58" s="90" t="str">
        <f t="shared" si="66"/>
        <v>Probabilidad</v>
      </c>
      <c r="W58" s="91" t="s">
        <v>12</v>
      </c>
      <c r="X58" s="91" t="s">
        <v>7</v>
      </c>
      <c r="Y58" s="92" t="str">
        <f t="shared" ref="Y58:Y60" si="74">IF(AND(W58="Preventivo",X58="Automático"),"50%",IF(AND(W58="Preventivo",X58="Manual"),"40%",IF(AND(W58="Detectivo",X58="Automático"),"40%",IF(AND(W58="Detectivo",X58="Manual"),"30%",IF(AND(W58="Correctivo",X58="Automático"),"35%",IF(AND(W58="Correctivo",X58="Manual"),"25%",""))))))</f>
        <v>40%</v>
      </c>
      <c r="Z58" s="91" t="s">
        <v>18</v>
      </c>
      <c r="AA58" s="91" t="s">
        <v>20</v>
      </c>
      <c r="AB58" s="91" t="s">
        <v>77</v>
      </c>
      <c r="AC58" s="93">
        <f>IFERROR(IF(V58="Probabilidad",(O58-(+O58*Y58)),IF(V58="Impacto",O58,"")),"")</f>
        <v>0.12</v>
      </c>
      <c r="AD58" s="94" t="str">
        <f t="shared" si="68"/>
        <v>Muy Baja</v>
      </c>
      <c r="AE58" s="95">
        <f t="shared" si="69"/>
        <v>0.12</v>
      </c>
      <c r="AF58" s="94" t="str">
        <f>IFERROR(IF(AG58="","",IF(AG58&lt;=0.2,"Leve",IF(AG58&lt;=0.4,"Menor",IF(AG58&lt;=0.6,"Moderado",IF(AG58&lt;=0.8,"Mayor","Catastrófico"))))),"")</f>
        <v>Catastrófico</v>
      </c>
      <c r="AG58" s="252">
        <f>IFERROR(IF(V58="Impacto",(R58-(+R58*Y58)),IF(V58="Probabilidad",R58,"")),"")</f>
        <v>1</v>
      </c>
      <c r="AH58" s="96" t="str">
        <f t="shared" si="71"/>
        <v>Extremo</v>
      </c>
      <c r="AI58" s="97"/>
      <c r="AJ58" s="186" t="s">
        <v>282</v>
      </c>
      <c r="AK58" s="186" t="s">
        <v>283</v>
      </c>
      <c r="AL58" s="200">
        <v>45930</v>
      </c>
      <c r="AM58" s="200">
        <v>46021</v>
      </c>
      <c r="AN58" s="186"/>
      <c r="AO58" s="99"/>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row>
    <row r="59" spans="1:73" s="3" customFormat="1" ht="75" x14ac:dyDescent="0.25">
      <c r="A59" s="308"/>
      <c r="B59" s="311"/>
      <c r="C59" s="311"/>
      <c r="D59" s="311"/>
      <c r="E59" s="305"/>
      <c r="F59" s="305"/>
      <c r="G59" s="305"/>
      <c r="H59" s="305"/>
      <c r="I59" s="305"/>
      <c r="J59" s="311"/>
      <c r="K59" s="311"/>
      <c r="L59" s="311"/>
      <c r="M59" s="311"/>
      <c r="N59" s="341"/>
      <c r="O59" s="317"/>
      <c r="P59" s="185"/>
      <c r="Q59" s="317"/>
      <c r="R59" s="317"/>
      <c r="S59" s="314"/>
      <c r="T59" s="6">
        <v>2</v>
      </c>
      <c r="U59" s="89" t="s">
        <v>280</v>
      </c>
      <c r="V59" s="90" t="str">
        <f t="shared" si="66"/>
        <v>Probabilidad</v>
      </c>
      <c r="W59" s="91" t="s">
        <v>12</v>
      </c>
      <c r="X59" s="91" t="s">
        <v>7</v>
      </c>
      <c r="Y59" s="92" t="str">
        <f t="shared" si="74"/>
        <v>40%</v>
      </c>
      <c r="Z59" s="91" t="s">
        <v>18</v>
      </c>
      <c r="AA59" s="91" t="s">
        <v>20</v>
      </c>
      <c r="AB59" s="91" t="s">
        <v>77</v>
      </c>
      <c r="AC59" s="93">
        <f>IFERROR(IF(AND(V58="Probabilidad",V59="Probabilidad"),(AE58-(+AE58*Y59)),IF(V59="Probabilidad",(O58-(+O58*Y59)),IF(V59="Impacto",AE58,""))),"")</f>
        <v>7.1999999999999995E-2</v>
      </c>
      <c r="AD59" s="94" t="str">
        <f t="shared" si="68"/>
        <v>Muy Baja</v>
      </c>
      <c r="AE59" s="95">
        <f t="shared" si="69"/>
        <v>7.1999999999999995E-2</v>
      </c>
      <c r="AF59" s="94" t="str">
        <f t="shared" si="3"/>
        <v>Catastrófico</v>
      </c>
      <c r="AG59" s="252">
        <f>IFERROR(IF(AND(V58="Impacto",V59="Impacto"),(AG58-(+AG58*Y59)),IF(AND(V58="Probabilidad",V59="Impacto"),(AG58-(+AG58*Y59)),IF(V59="Probabilidad",AG58,""))),"")</f>
        <v>1</v>
      </c>
      <c r="AH59" s="96" t="str">
        <f t="shared" si="71"/>
        <v>Extremo</v>
      </c>
      <c r="AI59" s="97"/>
      <c r="AJ59" s="195"/>
      <c r="AK59" s="195"/>
      <c r="AL59" s="201"/>
      <c r="AM59" s="201"/>
      <c r="AN59" s="195"/>
      <c r="AO59" s="99"/>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row>
    <row r="60" spans="1:73" s="3" customFormat="1" ht="75" x14ac:dyDescent="0.25">
      <c r="A60" s="308"/>
      <c r="B60" s="312"/>
      <c r="C60" s="312"/>
      <c r="D60" s="311"/>
      <c r="E60" s="306"/>
      <c r="F60" s="305"/>
      <c r="G60" s="305"/>
      <c r="H60" s="305"/>
      <c r="I60" s="305"/>
      <c r="J60" s="312"/>
      <c r="K60" s="312"/>
      <c r="L60" s="312"/>
      <c r="M60" s="312"/>
      <c r="N60" s="342"/>
      <c r="O60" s="318"/>
      <c r="P60" s="185"/>
      <c r="Q60" s="318"/>
      <c r="R60" s="318"/>
      <c r="S60" s="315"/>
      <c r="T60" s="6">
        <v>3</v>
      </c>
      <c r="U60" s="89" t="s">
        <v>281</v>
      </c>
      <c r="V60" s="90" t="str">
        <f>IF(OR(W60="Preventivo",W60="Detectivo"),"Probabilidad",IF(W60="Correctivo","Impacto",""))</f>
        <v>Impacto</v>
      </c>
      <c r="W60" s="91" t="s">
        <v>14</v>
      </c>
      <c r="X60" s="91" t="s">
        <v>7</v>
      </c>
      <c r="Y60" s="92" t="str">
        <f t="shared" si="74"/>
        <v>25%</v>
      </c>
      <c r="Z60" s="91" t="s">
        <v>18</v>
      </c>
      <c r="AA60" s="91" t="s">
        <v>20</v>
      </c>
      <c r="AB60" s="91" t="s">
        <v>77</v>
      </c>
      <c r="AC60" s="93">
        <f>IFERROR(IF(AND(V59="Probabilidad",V60="Probabilidad"),(AE59-(+AE59*Y60)),IF(AND(V59="Impacto",V60="Probabilidad"),(AE58-(+AE58*Y60)),IF(V60="Impacto",AE59,""))),"")</f>
        <v>7.1999999999999995E-2</v>
      </c>
      <c r="AD60" s="94" t="str">
        <f t="shared" si="68"/>
        <v>Muy Baja</v>
      </c>
      <c r="AE60" s="95">
        <f t="shared" si="69"/>
        <v>7.1999999999999995E-2</v>
      </c>
      <c r="AF60" s="94" t="str">
        <f t="shared" si="3"/>
        <v>Mayor</v>
      </c>
      <c r="AG60" s="252">
        <f>IFERROR(IF(AND(V59="Impacto",V60="Impacto"),(AG59-(+AG59*Y60)),IF(AND(V59="Probabilidad",V60="Impacto"),(AG59-(+AG59*Y60)),IF(V60="Probabilidad",AG59,""))),"")</f>
        <v>0.75</v>
      </c>
      <c r="AH60" s="96" t="str">
        <f t="shared" si="71"/>
        <v>Alto</v>
      </c>
      <c r="AI60" s="97"/>
      <c r="AJ60" s="196"/>
      <c r="AK60" s="196"/>
      <c r="AL60" s="202"/>
      <c r="AM60" s="202"/>
      <c r="AN60" s="196"/>
      <c r="AO60" s="99"/>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row>
    <row r="61" spans="1:73" s="3" customFormat="1" ht="132" x14ac:dyDescent="0.25">
      <c r="A61" s="307" t="str">
        <f>+'Tabla Impacto'!Y8</f>
        <v>RC - 010GTH</v>
      </c>
      <c r="B61" s="310" t="s">
        <v>90</v>
      </c>
      <c r="C61" s="310" t="s">
        <v>336</v>
      </c>
      <c r="D61" s="310" t="s">
        <v>337</v>
      </c>
      <c r="E61" s="304" t="str">
        <f>'Definición RC'!D15</f>
        <v>Posibilidad de que el servidor público solicite, reciba o acepte beneficios económicos, favores o dádivas, o que omita declarar conflictos de interés, para influir o direccionar decisiones administrativas en favor de terceros.</v>
      </c>
      <c r="F61" s="304" t="s">
        <v>238</v>
      </c>
      <c r="G61" s="304" t="s">
        <v>238</v>
      </c>
      <c r="H61" s="304" t="s">
        <v>238</v>
      </c>
      <c r="I61" s="304" t="s">
        <v>238</v>
      </c>
      <c r="J61" s="310" t="str">
        <f t="shared" si="44"/>
        <v>Riesgo de Corrupción</v>
      </c>
      <c r="K61" s="310" t="s">
        <v>151</v>
      </c>
      <c r="L61" s="310">
        <f>IF(K61='Tabla probabilidad'!$E$5,'Tabla probabilidad'!$B$5,IF('Mapa final'!K61='Tabla probabilidad'!$E$6,'Tabla probabilidad'!$B$6,IF('Mapa final'!K61='Tabla probabilidad'!$E$7,'Tabla probabilidad'!$B$7,IF('Mapa final'!K61='Tabla probabilidad'!$E$8,'Tabla probabilidad'!$B$8,IF('Mapa final'!K61='Tabla probabilidad'!$E$9,'Tabla probabilidad'!$B$9,0)))))</f>
        <v>3</v>
      </c>
      <c r="M61" s="310" t="str">
        <f>IF(K61='Tabla probabilidad'!$E$5,'Tabla probabilidad'!$D$5,IF('Mapa final'!K61='Tabla probabilidad'!$E$6,'Tabla probabilidad'!$D$6,IF('Mapa final'!K61='Tabla probabilidad'!$E$7,'Tabla probabilidad'!$D$7,IF('Mapa final'!K61='Tabla probabilidad'!$E$8,'Tabla probabilidad'!$D$8,IF('Mapa final'!K61='Tabla probabilidad'!$E$9,'Tabla probabilidad'!$D$9,0)))))</f>
        <v>El evento podrá ocurrir en algún momento</v>
      </c>
      <c r="N61" s="340" t="str">
        <f>IF(L61=5,"Casi Seguro",IF(L61=4,"Probable",IF(L61=3,"Posible",IF(L61=2,"Improbable",IF(L61=1,"Rara vez","Error")))))</f>
        <v>Posible</v>
      </c>
      <c r="O61" s="316">
        <f t="shared" si="72"/>
        <v>0.6</v>
      </c>
      <c r="P61" s="316" t="e">
        <f>IF(NOT(ISERROR(MATCH(#REF!,'Tabla Impacto'!#REF!,0))),'Tabla Impacto'!#REF!&amp;"Por favor no seleccionar los criterios de impacto(Afectación Económica o presupuestal y Pérdida Reputacional)",#REF!)</f>
        <v>#REF!</v>
      </c>
      <c r="Q61" s="316" t="str">
        <f>IF('Tabla Impacto'!Y29=0,"SIN VALORACIÓN",IF('Tabla Impacto'!Y29&lt;=5,"Moderado",IF('Tabla Impacto'!Y29&lt;=11,"Mayor",IF('Tabla Impacto'!Y29&gt;=12,"Catastrófico","SIN IMPACTO"))))</f>
        <v>Catastrófico</v>
      </c>
      <c r="R61" s="316">
        <f>IF(Q61="SIN VALORACIÓN","Valorar Impacto",IF(Q61="Moderado",0.6,IF(Q61="Mayor",0.8,IF(Q61="Catastrófico",1))))</f>
        <v>1</v>
      </c>
      <c r="S61" s="313" t="str">
        <f>IF(Q61="Leve","Impacto inválido para riesgo de corrupción",IF(Q61="Menor","Impacto inválido para riesgo de corrupción",IF(OR(AND(N61="Rara vez",Q61="Moderado"),AND(N61="Improbable",Q61="Moderado"),AND(N61="Posible",Q61="Moderado"),AND(N61="Probable",Q61="Moderado"),AND(N61="Casi Seguro",Q61="Moderado")),"Moderado",IF(OR(AND(N61="Rara vez",Q61="Mayor"),AND(N61="Improbable",Q61="Mayor"),AND(N61="Posible",Q61="Mayor"),AND(N61="Probable",Q61="Mayor"),AND(N61="Casi Seguro",Q61="Mayor")),"Alto",IF(OR(AND(N61="Rara vez",Q61="Catastrófico"),AND(N61="Improbable",Q61="Catastrófico"),AND(N61="Posible",Q61="Catastrófico"),AND(N61="Probable",Q61="Catastrófico"),AND(N61="Casi Seguro",Q61="Catastrófico")),"Extremo","")))))</f>
        <v>Extremo</v>
      </c>
      <c r="T61" s="6">
        <v>1</v>
      </c>
      <c r="U61" s="89" t="s">
        <v>364</v>
      </c>
      <c r="V61" s="90" t="str">
        <f>IF(OR(W61="Preventivo",W61="Detectivo"),"Probabilidad",IF(W61="Correctivo","Impacto",""))</f>
        <v>Probabilidad</v>
      </c>
      <c r="W61" s="91" t="s">
        <v>12</v>
      </c>
      <c r="X61" s="91" t="s">
        <v>7</v>
      </c>
      <c r="Y61" s="92" t="str">
        <f>IF(AND(W61="Preventivo",X61="Automático"),"50%",IF(AND(W61="Preventivo",X61="Manual"),"40%",IF(AND(W61="Detectivo",X61="Automático"),"40%",IF(AND(W61="Detectivo",X61="Manual"),"30%",IF(AND(W61="Correctivo",X61="Automático"),"35%",IF(AND(W61="Correctivo",X61="Manual"),"25%",""))))))</f>
        <v>40%</v>
      </c>
      <c r="Z61" s="91" t="s">
        <v>17</v>
      </c>
      <c r="AA61" s="91" t="s">
        <v>20</v>
      </c>
      <c r="AB61" s="91" t="s">
        <v>77</v>
      </c>
      <c r="AC61" s="93">
        <f t="shared" si="23"/>
        <v>0.36</v>
      </c>
      <c r="AD61" s="94" t="str">
        <f>IFERROR(IF(AC61="","",IF(AC61&lt;=0.2,"Muy Baja",IF(AC61&lt;=0.4,"Baja",IF(AC61&lt;=0.6,"Media",IF(AC61&lt;=0.8,"Alta","Muy Alta"))))),"")</f>
        <v>Baja</v>
      </c>
      <c r="AE61" s="95">
        <f>+AC61</f>
        <v>0.36</v>
      </c>
      <c r="AF61" s="94" t="str">
        <f t="shared" si="3"/>
        <v>Catastrófico</v>
      </c>
      <c r="AG61" s="252">
        <f>IFERROR(IF(V61="Impacto",(R61-(+R61*Y61)),IF(V61="Probabilidad",R61,"")),"")</f>
        <v>1</v>
      </c>
      <c r="AH61" s="96" t="str">
        <f t="shared" si="71"/>
        <v>Extremo</v>
      </c>
      <c r="AI61" s="97"/>
      <c r="AJ61" s="98" t="s">
        <v>369</v>
      </c>
      <c r="AK61" s="99" t="s">
        <v>370</v>
      </c>
      <c r="AL61" s="264">
        <v>45930</v>
      </c>
      <c r="AM61" s="264">
        <v>46021</v>
      </c>
      <c r="AN61" s="98"/>
      <c r="AO61" s="99"/>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row>
    <row r="62" spans="1:73" s="3" customFormat="1" ht="76.5" x14ac:dyDescent="0.25">
      <c r="A62" s="308"/>
      <c r="B62" s="311"/>
      <c r="C62" s="311"/>
      <c r="D62" s="311"/>
      <c r="E62" s="305"/>
      <c r="F62" s="305"/>
      <c r="G62" s="305"/>
      <c r="H62" s="305"/>
      <c r="I62" s="305"/>
      <c r="J62" s="311"/>
      <c r="K62" s="311"/>
      <c r="L62" s="311"/>
      <c r="M62" s="311"/>
      <c r="N62" s="341"/>
      <c r="O62" s="317"/>
      <c r="P62" s="317" t="e">
        <f>IF(NOT(ISERROR(MATCH(#REF!,_xlfn.ANCHORARRAY(E79),0))),O81&amp;"Por favor no seleccionar los criterios de impacto",#REF!)</f>
        <v>#REF!</v>
      </c>
      <c r="Q62" s="317"/>
      <c r="R62" s="317"/>
      <c r="S62" s="314"/>
      <c r="T62" s="6">
        <v>2</v>
      </c>
      <c r="U62" s="89" t="s">
        <v>371</v>
      </c>
      <c r="V62" s="90" t="str">
        <f>IF(OR(W62="Preventivo",W62="Detectivo"),"Probabilidad",IF(W62="Correctivo","Impacto",""))</f>
        <v>Probabilidad</v>
      </c>
      <c r="W62" s="91" t="s">
        <v>13</v>
      </c>
      <c r="X62" s="91" t="s">
        <v>7</v>
      </c>
      <c r="Y62" s="92" t="str">
        <f t="shared" ref="Y62:Y72" si="75">IF(AND(W62="Preventivo",X62="Automático"),"50%",IF(AND(W62="Preventivo",X62="Manual"),"40%",IF(AND(W62="Detectivo",X62="Automático"),"40%",IF(AND(W62="Detectivo",X62="Manual"),"30%",IF(AND(W62="Correctivo",X62="Automático"),"35%",IF(AND(W62="Correctivo",X62="Manual"),"25%",""))))))</f>
        <v>30%</v>
      </c>
      <c r="Z62" s="91" t="s">
        <v>17</v>
      </c>
      <c r="AA62" s="91" t="s">
        <v>20</v>
      </c>
      <c r="AB62" s="91" t="s">
        <v>77</v>
      </c>
      <c r="AC62" s="93">
        <f>IFERROR(IF(AND(V61="Probabilidad",V62="Probabilidad"),(AE61-(+AE61*Y62)),IF(V62="Probabilidad",(O61-(+O61*Y62)),IF(V62="Impacto",AE61,""))),"")</f>
        <v>0.252</v>
      </c>
      <c r="AD62" s="94" t="str">
        <f t="shared" si="1"/>
        <v>Baja</v>
      </c>
      <c r="AE62" s="95">
        <f t="shared" ref="AE62:AE68" si="76">+AC62</f>
        <v>0.252</v>
      </c>
      <c r="AF62" s="94" t="str">
        <f t="shared" si="3"/>
        <v>Catastrófico</v>
      </c>
      <c r="AG62" s="252">
        <f>IFERROR(IF(AND(V61="Impacto",V62="Impacto"),(AG61-(+AG61*Y62)),IF(V62="Impacto",(R61-(+R61*Y62)),IF(V62="Probabilidad",AG61,""))),"")</f>
        <v>1</v>
      </c>
      <c r="AH62" s="96" t="str">
        <f t="shared" si="71"/>
        <v>Extremo</v>
      </c>
      <c r="AI62" s="97"/>
      <c r="AJ62" s="98" t="s">
        <v>374</v>
      </c>
      <c r="AK62" s="98" t="s">
        <v>373</v>
      </c>
      <c r="AL62" s="264">
        <v>45930</v>
      </c>
      <c r="AM62" s="264">
        <v>46021</v>
      </c>
      <c r="AN62" s="98"/>
      <c r="AO62" s="99"/>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row>
    <row r="63" spans="1:73" s="3" customFormat="1" ht="76.5" x14ac:dyDescent="0.25">
      <c r="A63" s="308"/>
      <c r="B63" s="311"/>
      <c r="C63" s="311"/>
      <c r="D63" s="311"/>
      <c r="E63" s="305"/>
      <c r="F63" s="305"/>
      <c r="G63" s="305"/>
      <c r="H63" s="305"/>
      <c r="I63" s="305"/>
      <c r="J63" s="311"/>
      <c r="K63" s="311"/>
      <c r="L63" s="311"/>
      <c r="M63" s="311"/>
      <c r="N63" s="341"/>
      <c r="O63" s="317"/>
      <c r="P63" s="317" t="e">
        <f>IF(NOT(ISERROR(MATCH(#REF!,_xlfn.ANCHORARRAY(E80),0))),O82&amp;"Por favor no seleccionar los criterios de impacto",#REF!)</f>
        <v>#REF!</v>
      </c>
      <c r="Q63" s="317"/>
      <c r="R63" s="317"/>
      <c r="S63" s="314"/>
      <c r="T63" s="6">
        <v>3</v>
      </c>
      <c r="U63" s="253" t="s">
        <v>372</v>
      </c>
      <c r="V63" s="90" t="str">
        <f>IF(OR(W63="Preventivo",W63="Detectivo"),"Probabilidad",IF(W63="Correctivo","Impacto",""))</f>
        <v>Probabilidad</v>
      </c>
      <c r="W63" s="91" t="s">
        <v>13</v>
      </c>
      <c r="X63" s="91" t="s">
        <v>7</v>
      </c>
      <c r="Y63" s="92" t="str">
        <f t="shared" si="75"/>
        <v>30%</v>
      </c>
      <c r="Z63" s="91" t="s">
        <v>17</v>
      </c>
      <c r="AA63" s="91" t="s">
        <v>20</v>
      </c>
      <c r="AB63" s="91" t="s">
        <v>77</v>
      </c>
      <c r="AC63" s="93">
        <f>IFERROR(IF(AND(V62="Probabilidad",V63="Probabilidad"),(AE62-(+AE62*Y63)),IF(AND(V62="Impacto",V63="Probabilidad"),(AE61-(+AE61*Y63)),IF(V63="Impacto",AE62,""))),"")</f>
        <v>0.1764</v>
      </c>
      <c r="AD63" s="94" t="str">
        <f t="shared" si="1"/>
        <v>Muy Baja</v>
      </c>
      <c r="AE63" s="95">
        <f t="shared" si="76"/>
        <v>0.1764</v>
      </c>
      <c r="AF63" s="94" t="str">
        <f t="shared" si="3"/>
        <v>Catastrófico</v>
      </c>
      <c r="AG63" s="252">
        <f>IFERROR(IF(AND(V62="Impacto",V63="Impacto"),(AG62-(+AG62*Y63)),IF(AND(V62="Probabilidad",V63="Impacto"),(AG61-(+AG61*Y63)),IF(V63="Probabilidad",AG62,""))),"")</f>
        <v>1</v>
      </c>
      <c r="AH63" s="96" t="str">
        <f t="shared" si="71"/>
        <v>Extremo</v>
      </c>
      <c r="AI63" s="97"/>
      <c r="AJ63" s="98"/>
      <c r="AK63" s="99"/>
      <c r="AL63" s="100"/>
      <c r="AM63" s="100"/>
      <c r="AN63" s="98"/>
      <c r="AO63" s="99"/>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row>
    <row r="64" spans="1:73" s="3" customFormat="1" x14ac:dyDescent="0.25">
      <c r="A64" s="308"/>
      <c r="B64" s="311"/>
      <c r="C64" s="311"/>
      <c r="D64" s="311"/>
      <c r="E64" s="305"/>
      <c r="F64" s="305"/>
      <c r="G64" s="305"/>
      <c r="H64" s="305"/>
      <c r="I64" s="305"/>
      <c r="J64" s="311"/>
      <c r="K64" s="311"/>
      <c r="L64" s="311"/>
      <c r="M64" s="311"/>
      <c r="N64" s="341"/>
      <c r="O64" s="317"/>
      <c r="P64" s="317" t="e">
        <f>IF(NOT(ISERROR(MATCH(#REF!,_xlfn.ANCHORARRAY(E81),0))),O83&amp;"Por favor no seleccionar los criterios de impacto",#REF!)</f>
        <v>#REF!</v>
      </c>
      <c r="Q64" s="317"/>
      <c r="R64" s="317"/>
      <c r="S64" s="314"/>
      <c r="T64" s="6">
        <v>4</v>
      </c>
      <c r="U64" s="89"/>
      <c r="V64" s="90" t="str">
        <f t="shared" ref="V64:V72" si="77">IF(OR(W64="Preventivo",W64="Detectivo"),"Probabilidad",IF(W64="Correctivo","Impacto",""))</f>
        <v/>
      </c>
      <c r="W64" s="91"/>
      <c r="X64" s="91"/>
      <c r="Y64" s="92" t="str">
        <f t="shared" si="75"/>
        <v/>
      </c>
      <c r="Z64" s="91"/>
      <c r="AA64" s="91"/>
      <c r="AB64" s="91"/>
      <c r="AC64" s="93" t="str">
        <f t="shared" ref="AC64:AC66" si="78">IFERROR(IF(AND(V63="Probabilidad",V64="Probabilidad"),(AE63-(+AE63*Y64)),IF(AND(V63="Impacto",V64="Probabilidad"),(AE62-(+AE62*Y64)),IF(V64="Impacto",AE63,""))),"")</f>
        <v/>
      </c>
      <c r="AD64" s="94" t="str">
        <f t="shared" si="1"/>
        <v/>
      </c>
      <c r="AE64" s="95" t="str">
        <f t="shared" si="76"/>
        <v/>
      </c>
      <c r="AF64" s="94" t="str">
        <f t="shared" si="3"/>
        <v/>
      </c>
      <c r="AG64" s="252" t="str">
        <f t="shared" ref="AG64:AG66" si="79">IFERROR(IF(AND(V63="Impacto",V64="Impacto"),(AG63-(+AG63*Y64)),IF(AND(V63="Probabilidad",V64="Impacto"),(AG62-(+AG62*Y64)),IF(V64="Probabilidad",AG63,""))),"")</f>
        <v/>
      </c>
      <c r="AH64" s="96" t="str">
        <f t="shared" si="71"/>
        <v/>
      </c>
      <c r="AI64" s="97"/>
      <c r="AJ64" s="98"/>
      <c r="AK64" s="99"/>
      <c r="AL64" s="100"/>
      <c r="AM64" s="100"/>
      <c r="AN64" s="98"/>
      <c r="AO64" s="99"/>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row>
    <row r="65" spans="1:73" s="3" customFormat="1" x14ac:dyDescent="0.25">
      <c r="A65" s="308"/>
      <c r="B65" s="311"/>
      <c r="C65" s="311"/>
      <c r="D65" s="311"/>
      <c r="E65" s="305"/>
      <c r="F65" s="305"/>
      <c r="G65" s="305"/>
      <c r="H65" s="305"/>
      <c r="I65" s="305"/>
      <c r="J65" s="311"/>
      <c r="K65" s="311"/>
      <c r="L65" s="311"/>
      <c r="M65" s="311"/>
      <c r="N65" s="341"/>
      <c r="O65" s="317"/>
      <c r="P65" s="317" t="e">
        <f>IF(NOT(ISERROR(MATCH(#REF!,_xlfn.ANCHORARRAY(E82),0))),O84&amp;"Por favor no seleccionar los criterios de impacto",#REF!)</f>
        <v>#REF!</v>
      </c>
      <c r="Q65" s="317"/>
      <c r="R65" s="317"/>
      <c r="S65" s="314"/>
      <c r="T65" s="6">
        <v>5</v>
      </c>
      <c r="U65" s="89"/>
      <c r="V65" s="90" t="str">
        <f t="shared" si="77"/>
        <v/>
      </c>
      <c r="W65" s="91"/>
      <c r="X65" s="91"/>
      <c r="Y65" s="92" t="str">
        <f t="shared" si="75"/>
        <v/>
      </c>
      <c r="Z65" s="91"/>
      <c r="AA65" s="91"/>
      <c r="AB65" s="91"/>
      <c r="AC65" s="93" t="str">
        <f t="shared" si="78"/>
        <v/>
      </c>
      <c r="AD65" s="94" t="str">
        <f t="shared" si="1"/>
        <v/>
      </c>
      <c r="AE65" s="95" t="str">
        <f t="shared" si="76"/>
        <v/>
      </c>
      <c r="AF65" s="94" t="str">
        <f t="shared" si="3"/>
        <v/>
      </c>
      <c r="AG65" s="252" t="str">
        <f t="shared" si="79"/>
        <v/>
      </c>
      <c r="AH65" s="96" t="str">
        <f t="shared" si="71"/>
        <v/>
      </c>
      <c r="AI65" s="97"/>
      <c r="AJ65" s="98"/>
      <c r="AK65" s="99"/>
      <c r="AL65" s="100"/>
      <c r="AM65" s="100"/>
      <c r="AN65" s="98"/>
      <c r="AO65" s="99"/>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row>
    <row r="66" spans="1:73" s="3" customFormat="1" x14ac:dyDescent="0.25">
      <c r="A66" s="309"/>
      <c r="B66" s="312"/>
      <c r="C66" s="312"/>
      <c r="D66" s="312"/>
      <c r="E66" s="306"/>
      <c r="F66" s="306"/>
      <c r="G66" s="306"/>
      <c r="H66" s="306"/>
      <c r="I66" s="306"/>
      <c r="J66" s="312"/>
      <c r="K66" s="312"/>
      <c r="L66" s="312"/>
      <c r="M66" s="312"/>
      <c r="N66" s="342"/>
      <c r="O66" s="318"/>
      <c r="P66" s="318" t="e">
        <f>IF(NOT(ISERROR(MATCH(#REF!,_xlfn.ANCHORARRAY(E83),0))),O85&amp;"Por favor no seleccionar los criterios de impacto",#REF!)</f>
        <v>#REF!</v>
      </c>
      <c r="Q66" s="318"/>
      <c r="R66" s="318"/>
      <c r="S66" s="315"/>
      <c r="T66" s="6">
        <v>6</v>
      </c>
      <c r="U66" s="89"/>
      <c r="V66" s="90" t="str">
        <f t="shared" si="77"/>
        <v/>
      </c>
      <c r="W66" s="91"/>
      <c r="X66" s="91"/>
      <c r="Y66" s="92" t="str">
        <f t="shared" si="75"/>
        <v/>
      </c>
      <c r="Z66" s="91"/>
      <c r="AA66" s="91"/>
      <c r="AB66" s="91"/>
      <c r="AC66" s="93" t="str">
        <f t="shared" si="78"/>
        <v/>
      </c>
      <c r="AD66" s="94" t="str">
        <f t="shared" si="1"/>
        <v/>
      </c>
      <c r="AE66" s="95" t="str">
        <f t="shared" si="76"/>
        <v/>
      </c>
      <c r="AF66" s="94" t="str">
        <f t="shared" si="3"/>
        <v/>
      </c>
      <c r="AG66" s="252" t="str">
        <f t="shared" si="79"/>
        <v/>
      </c>
      <c r="AH66" s="96" t="str">
        <f t="shared" si="71"/>
        <v/>
      </c>
      <c r="AI66" s="97"/>
      <c r="AJ66" s="98"/>
      <c r="AK66" s="99"/>
      <c r="AL66" s="100"/>
      <c r="AM66" s="100"/>
      <c r="AN66" s="98"/>
      <c r="AO66" s="99"/>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row>
    <row r="67" spans="1:73" s="3" customFormat="1" ht="103.5" customHeight="1" x14ac:dyDescent="0.25">
      <c r="A67" s="307" t="str">
        <f>+'Tabla Impacto'!AA8</f>
        <v>RC - 011GA</v>
      </c>
      <c r="B67" s="310" t="s">
        <v>91</v>
      </c>
      <c r="C67" s="310" t="s">
        <v>348</v>
      </c>
      <c r="D67" s="310" t="s">
        <v>349</v>
      </c>
      <c r="E67" s="304" t="str">
        <f>'Definición RC'!D16</f>
        <v>Posibilidad de emitir conceptos técnicos o actos administrativos sin el cumplimiento o aplicación de las normas ambientales, criterios técnicos y/o procedimientos internos vigentes, para favorecer los intereses de un tercero a cambio de recibir dádivas o beneficios propios.</v>
      </c>
      <c r="F67" s="304" t="s">
        <v>238</v>
      </c>
      <c r="G67" s="304" t="s">
        <v>238</v>
      </c>
      <c r="H67" s="304" t="s">
        <v>238</v>
      </c>
      <c r="I67" s="304" t="s">
        <v>238</v>
      </c>
      <c r="J67" s="310" t="str">
        <f t="shared" ref="J67" si="80">IF(AND(F67="SI", G67="SI", H67="SI", I67="SI"), "Riesgo de Corrupción", "Riesgo Institucional")</f>
        <v>Riesgo de Corrupción</v>
      </c>
      <c r="K67" s="310" t="s">
        <v>151</v>
      </c>
      <c r="L67" s="310">
        <f>IF(K67='Tabla probabilidad'!$E$5,'Tabla probabilidad'!$B$5,IF('Mapa final'!K67='Tabla probabilidad'!$E$6,'Tabla probabilidad'!$B$6,IF('Mapa final'!K67='Tabla probabilidad'!$E$7,'Tabla probabilidad'!$B$7,IF('Mapa final'!K67='Tabla probabilidad'!$E$8,'Tabla probabilidad'!$B$8,IF('Mapa final'!K67='Tabla probabilidad'!$E$9,'Tabla probabilidad'!$B$9,0)))))</f>
        <v>3</v>
      </c>
      <c r="M67" s="310" t="str">
        <f>IF(K67='Tabla probabilidad'!$E$5,'Tabla probabilidad'!$D$5,IF('Mapa final'!K67='Tabla probabilidad'!$E$6,'Tabla probabilidad'!$D$6,IF('Mapa final'!K67='Tabla probabilidad'!$E$7,'Tabla probabilidad'!$D$7,IF('Mapa final'!K67='Tabla probabilidad'!$E$8,'Tabla probabilidad'!$D$8,IF('Mapa final'!K67='Tabla probabilidad'!$E$9,'Tabla probabilidad'!$D$9,0)))))</f>
        <v>El evento podrá ocurrir en algún momento</v>
      </c>
      <c r="N67" s="340" t="str">
        <f>IF(L67=5,"Casi Seguro",IF(L67=4,"Probable",IF(L67=3,"Posible",IF(L67=2,"Improbable",IF(L67=1,"Rara vez","Error")))))</f>
        <v>Posible</v>
      </c>
      <c r="O67" s="316">
        <f t="shared" ref="O67" si="81">IF(N67="Casi seguro",1,IF(N67="Probable",0.8,IF(N67="Posible",0.6,IF(N67="Improbable",0.4,IF(N67="Rara vez",0.2,)))))</f>
        <v>0.6</v>
      </c>
      <c r="P67" s="316" t="e">
        <f>IF(NOT(ISERROR(MATCH(#REF!,'Tabla Impacto'!#REF!,0))),'Tabla Impacto'!#REF!&amp;"Por favor no seleccionar los criterios de impacto(Afectación Económica o presupuestal y Pérdida Reputacional)",#REF!)</f>
        <v>#REF!</v>
      </c>
      <c r="Q67" s="316" t="str">
        <f>IF('Tabla Impacto'!AA29=0,"SIN VALORACIÓN",IF('Tabla Impacto'!AA29&lt;=5,"Moderado",IF('Tabla Impacto'!AA29&lt;=11,"Mayor",IF('Tabla Impacto'!AA29&gt;=12,"Catastrófico","SIN IMPACTO"))))</f>
        <v>Catastrófico</v>
      </c>
      <c r="R67" s="316">
        <f>IF(Q67="SIN VALORACIÓN","Valorar Impacto",IF(Q67="Moderado",0.6,IF(Q67="Mayor",0.8,IF(Q67="Catastrófico",1))))</f>
        <v>1</v>
      </c>
      <c r="S67" s="313" t="str">
        <f>IF(Q67="Leve","Impacto inválido para riesgo de corrupción",IF(Q67="Menor","Impacto inválido para riesgo de corrupción",IF(OR(AND(N67="Rara vez",Q67="Moderado"),AND(N67="Improbable",Q67="Moderado"),AND(N67="Posible",Q67="Moderado"),AND(N67="Probable",Q67="Moderado"),AND(N67="Casi Seguro",Q67="Moderado")),"Moderado",IF(OR(AND(N67="Rara vez",Q67="Mayor"),AND(N67="Improbable",Q67="Mayor"),AND(N67="Posible",Q67="Mayor"),AND(N67="Probable",Q67="Mayor"),AND(N67="Casi Seguro",Q67="Mayor")),"Alto",IF(OR(AND(N67="Rara vez",Q67="Catastrófico"),AND(N67="Improbable",Q67="Catastrófico"),AND(N67="Posible",Q67="Catastrófico"),AND(N67="Probable",Q67="Catastrófico"),AND(N67="Casi Seguro",Q67="Catastrófico")),"Extremo","")))))</f>
        <v>Extremo</v>
      </c>
      <c r="T67" s="6">
        <v>1</v>
      </c>
      <c r="U67" s="89" t="s">
        <v>366</v>
      </c>
      <c r="V67" s="90" t="str">
        <f t="shared" si="77"/>
        <v>Probabilidad</v>
      </c>
      <c r="W67" s="91" t="s">
        <v>12</v>
      </c>
      <c r="X67" s="91" t="s">
        <v>7</v>
      </c>
      <c r="Y67" s="92" t="str">
        <f t="shared" si="75"/>
        <v>40%</v>
      </c>
      <c r="Z67" s="91" t="s">
        <v>17</v>
      </c>
      <c r="AA67" s="91" t="s">
        <v>20</v>
      </c>
      <c r="AB67" s="91" t="s">
        <v>77</v>
      </c>
      <c r="AC67" s="93">
        <f>IFERROR(IF(V67="Probabilidad",(O67-(+O67*Y67)),IF(V67="Impacto",O67,"")),"")</f>
        <v>0.36</v>
      </c>
      <c r="AD67" s="94" t="str">
        <f t="shared" si="1"/>
        <v>Baja</v>
      </c>
      <c r="AE67" s="95">
        <f t="shared" si="76"/>
        <v>0.36</v>
      </c>
      <c r="AF67" s="94" t="str">
        <f>IFERROR(IF(AG67="","",IF(AG67&lt;=0.2,"Leve",IF(AG67&lt;=0.4,"Menor",IF(AG67&lt;=0.6,"Moderado",IF(AG67&lt;=0.8,"Mayor","Catastrófico"))))),"")</f>
        <v>Catastrófico</v>
      </c>
      <c r="AG67" s="252">
        <f>IFERROR(IF(V67="Impacto",(R67-(+R67*Y67)),IF(V67="Probabilidad",R67,"")),"")</f>
        <v>1</v>
      </c>
      <c r="AH67" s="96" t="str">
        <f t="shared" si="71"/>
        <v>Extremo</v>
      </c>
      <c r="AI67" s="97"/>
      <c r="AJ67" s="98" t="s">
        <v>375</v>
      </c>
      <c r="AK67" s="98" t="s">
        <v>341</v>
      </c>
      <c r="AL67" s="264">
        <v>45930</v>
      </c>
      <c r="AM67" s="264">
        <v>46021</v>
      </c>
      <c r="AN67" s="98"/>
      <c r="AO67" s="99"/>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row>
    <row r="68" spans="1:73" s="3" customFormat="1" ht="66.75" x14ac:dyDescent="0.25">
      <c r="A68" s="308"/>
      <c r="B68" s="311"/>
      <c r="C68" s="311"/>
      <c r="D68" s="311"/>
      <c r="E68" s="305"/>
      <c r="F68" s="305"/>
      <c r="G68" s="305"/>
      <c r="H68" s="305"/>
      <c r="I68" s="305"/>
      <c r="J68" s="311"/>
      <c r="K68" s="311"/>
      <c r="L68" s="311"/>
      <c r="M68" s="311"/>
      <c r="N68" s="341"/>
      <c r="O68" s="317"/>
      <c r="P68" s="317" t="e">
        <f>IF(NOT(ISERROR(MATCH(#REF!,_xlfn.ANCHORARRAY(E85),0))),O87&amp;"Por favor no seleccionar los criterios de impacto",#REF!)</f>
        <v>#REF!</v>
      </c>
      <c r="Q68" s="317"/>
      <c r="R68" s="317"/>
      <c r="S68" s="314"/>
      <c r="T68" s="6">
        <v>2</v>
      </c>
      <c r="U68" s="89" t="s">
        <v>365</v>
      </c>
      <c r="V68" s="90" t="str">
        <f t="shared" si="77"/>
        <v>Probabilidad</v>
      </c>
      <c r="W68" s="91" t="s">
        <v>12</v>
      </c>
      <c r="X68" s="91" t="s">
        <v>7</v>
      </c>
      <c r="Y68" s="92" t="str">
        <f t="shared" si="75"/>
        <v>40%</v>
      </c>
      <c r="Z68" s="91" t="s">
        <v>17</v>
      </c>
      <c r="AA68" s="91" t="s">
        <v>20</v>
      </c>
      <c r="AB68" s="91" t="s">
        <v>77</v>
      </c>
      <c r="AC68" s="93">
        <f>IFERROR(IF(AND(V67="Probabilidad",V68="Probabilidad"),(AE67-(+AE67*Y68)),IF(V68="Probabilidad",(O67-(+O67*Y68)),IF(V68="Impacto",AE67,""))),"")</f>
        <v>0.216</v>
      </c>
      <c r="AD68" s="94" t="str">
        <f t="shared" si="1"/>
        <v>Baja</v>
      </c>
      <c r="AE68" s="95">
        <f t="shared" si="76"/>
        <v>0.216</v>
      </c>
      <c r="AF68" s="94" t="str">
        <f t="shared" si="3"/>
        <v>Catastrófico</v>
      </c>
      <c r="AG68" s="252">
        <f>IFERROR(IF(AND(V67="Impacto",V68="Impacto"),(AG67-(+AG67*Y68)),IF(AND(V67="Probabilidad",V68="Impacto"),(AG67-(+AG67*Y68)),IF(V68="Probabilidad",AG67,""))),"")</f>
        <v>1</v>
      </c>
      <c r="AH68" s="96" t="str">
        <f t="shared" si="71"/>
        <v>Extremo</v>
      </c>
      <c r="AI68" s="97"/>
      <c r="AJ68" s="98"/>
      <c r="AK68" s="99"/>
      <c r="AL68" s="100"/>
      <c r="AM68" s="100"/>
      <c r="AN68" s="98"/>
      <c r="AO68" s="99"/>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row>
    <row r="69" spans="1:73" s="3" customFormat="1" ht="76.5" x14ac:dyDescent="0.25">
      <c r="A69" s="308"/>
      <c r="B69" s="311"/>
      <c r="C69" s="311"/>
      <c r="D69" s="311"/>
      <c r="E69" s="305"/>
      <c r="F69" s="305"/>
      <c r="G69" s="305"/>
      <c r="H69" s="305"/>
      <c r="I69" s="305"/>
      <c r="J69" s="311"/>
      <c r="K69" s="311"/>
      <c r="L69" s="311"/>
      <c r="M69" s="311"/>
      <c r="N69" s="341"/>
      <c r="O69" s="317"/>
      <c r="P69" s="317" t="e">
        <f>IF(NOT(ISERROR(MATCH(#REF!,_xlfn.ANCHORARRAY(E86),0))),O88&amp;"Por favor no seleccionar los criterios de impacto",#REF!)</f>
        <v>#REF!</v>
      </c>
      <c r="Q69" s="317"/>
      <c r="R69" s="317"/>
      <c r="S69" s="314"/>
      <c r="T69" s="6">
        <v>3</v>
      </c>
      <c r="U69" s="89" t="s">
        <v>367</v>
      </c>
      <c r="V69" s="90" t="str">
        <f t="shared" si="77"/>
        <v>Probabilidad</v>
      </c>
      <c r="W69" s="91" t="s">
        <v>12</v>
      </c>
      <c r="X69" s="91" t="s">
        <v>7</v>
      </c>
      <c r="Y69" s="92" t="str">
        <f t="shared" si="75"/>
        <v>40%</v>
      </c>
      <c r="Z69" s="91" t="s">
        <v>17</v>
      </c>
      <c r="AA69" s="91" t="s">
        <v>20</v>
      </c>
      <c r="AB69" s="91" t="s">
        <v>77</v>
      </c>
      <c r="AC69" s="93">
        <f>IFERROR(IF(AND(V68="Probabilidad",V69="Probabilidad"),(AE68-(+AE68*Y69)),IF(AND(V68="Impacto",V69="Probabilidad"),(AE67-(+AE67*Y69)),IF(V69="Impacto",AE68,""))),"")</f>
        <v>0.12959999999999999</v>
      </c>
      <c r="AD69" s="94" t="str">
        <f t="shared" si="1"/>
        <v>Muy Baja</v>
      </c>
      <c r="AE69" s="95">
        <f>+AC69</f>
        <v>0.12959999999999999</v>
      </c>
      <c r="AF69" s="94" t="str">
        <f>IFERROR(IF(AG69="","",IF(AG69&lt;=0.2,"Leve",IF(AG69&lt;=0.4,"Menor",IF(AG69&lt;=0.6,"Moderado",IF(AG69&lt;=0.8,"Mayor","Catastrófico"))))),"")</f>
        <v>Catastrófico</v>
      </c>
      <c r="AG69" s="252">
        <f>IFERROR(IF(AND(V68="Impacto",V69="Impacto"),(AG68-(+AG68*Y69)),IF(AND(V68="Probabilidad",V69="Impacto"),(AG68-(+AG68*Y69)),IF(V69="Probabilidad",AG68,""))),"")</f>
        <v>1</v>
      </c>
      <c r="AH69" s="96" t="str">
        <f>IFERROR(IF(OR(AND(AD69="Muy Baja",AF69="Leve"),AND(AD69="Muy Baja",AF69="Menor"),AND(AD69="Baja",AF69="Leve")),"Bajo",IF(OR(AND(AD69="Muy baja",AF69="Moderado"),AND(AD69="Baja",AF69="Menor"),AND(AD69="Baja",AF69="Moderado"),AND(AD69="Media",AF69="Leve"),AND(AD69="Media",AF69="Menor"),AND(AD69="Media",AF69="Moderado"),AND(AD69="Alta",AF69="Leve"),AND(AD69="Alta",AF69="Menor")),"Moderado",IF(OR(AND(AD69="Muy Baja",AF69="Mayor"),AND(AD69="Baja",AF69="Mayor"),AND(AD69="Media",AF69="Mayor"),AND(AD69="Alta",AF69="Moderado"),AND(AD69="Alta",AF69="Mayor"),AND(AD69="Muy Alta",AF69="Leve"),AND(AD69="Muy Alta",AF69="Menor"),AND(AD69="Muy Alta",AF69="Moderado"),AND(AD69="Muy Alta",AF69="Mayor")),"Alto",IF(OR(AND(AD69="Muy Baja",AF69="Catastrófico"),AND(AD69="Baja",AF69="Catastrófico"),AND(AD69="Media",AF69="Catastrófico"),AND(AD69="Alta",AF69="Catastrófico"),AND(AD69="Muy Alta",AF69="Catastrófico")),"Extremo","")))),"")</f>
        <v>Extremo</v>
      </c>
      <c r="AI69" s="97"/>
      <c r="AJ69" s="98"/>
      <c r="AK69" s="99"/>
      <c r="AL69" s="100"/>
      <c r="AM69" s="100"/>
      <c r="AN69" s="98"/>
      <c r="AO69" s="99"/>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row>
    <row r="70" spans="1:73" s="3" customFormat="1" ht="127.5" x14ac:dyDescent="0.25">
      <c r="A70" s="307" t="str">
        <f>+'Tabla Impacto'!AC8</f>
        <v>RC - 012GA</v>
      </c>
      <c r="B70" s="310" t="s">
        <v>91</v>
      </c>
      <c r="C70" s="310" t="s">
        <v>350</v>
      </c>
      <c r="D70" s="310" t="s">
        <v>351</v>
      </c>
      <c r="E70" s="304" t="str">
        <f>'Definición RC'!D17</f>
        <v>Posibilidad de emitir decisiones en procesos sancionatorios o en la gestión de denuncias ambientales sin el levantamiento riguroso de evidencias ni la aplicación objetiva de criterios técnicos durante las visitas de verificación, con el fin de favorecer indebidamente a un tercero o perjudicar a un presunto infractor, a cambio de recibir beneficios personales o dádivas.</v>
      </c>
      <c r="F70" s="304" t="s">
        <v>238</v>
      </c>
      <c r="G70" s="304" t="s">
        <v>238</v>
      </c>
      <c r="H70" s="304" t="s">
        <v>238</v>
      </c>
      <c r="I70" s="304" t="s">
        <v>238</v>
      </c>
      <c r="J70" s="310" t="str">
        <f t="shared" ref="J70" si="82">IF(AND(F70="SI", G70="SI", H70="SI", I70="SI"), "Riesgo de Corrupción", "Riesgo Institucional")</f>
        <v>Riesgo de Corrupción</v>
      </c>
      <c r="K70" s="310" t="s">
        <v>151</v>
      </c>
      <c r="L70" s="310">
        <f>IF(K70='Tabla probabilidad'!$E$5,'Tabla probabilidad'!$B$5,IF('Mapa final'!K70='Tabla probabilidad'!$E$6,'Tabla probabilidad'!$B$6,IF('Mapa final'!K70='Tabla probabilidad'!$E$7,'Tabla probabilidad'!$B$7,IF('Mapa final'!K70='Tabla probabilidad'!$E$8,'Tabla probabilidad'!$B$8,IF('Mapa final'!K70='Tabla probabilidad'!$E$9,'Tabla probabilidad'!$B$9,0)))))</f>
        <v>3</v>
      </c>
      <c r="M70" s="310" t="str">
        <f>IF(K70='Tabla probabilidad'!$E$5,'Tabla probabilidad'!$D$5,IF('Mapa final'!K70='Tabla probabilidad'!$E$6,'Tabla probabilidad'!$D$6,IF('Mapa final'!K70='Tabla probabilidad'!$E$7,'Tabla probabilidad'!$D$7,IF('Mapa final'!K70='Tabla probabilidad'!$E$8,'Tabla probabilidad'!$D$8,IF('Mapa final'!K70='Tabla probabilidad'!$E$9,'Tabla probabilidad'!$D$9,0)))))</f>
        <v>El evento podrá ocurrir en algún momento</v>
      </c>
      <c r="N70" s="340" t="str">
        <f>IF(L70=5,"Casi Seguro",IF(L70=4,"Probable",IF(L70=3,"Posible",IF(L70=2,"Improbable",IF(L70=1,"Rara vez","Error")))))</f>
        <v>Posible</v>
      </c>
      <c r="O70" s="316">
        <f t="shared" ref="O70" si="83">IF(N70="Casi seguro",1,IF(N70="Probable",0.8,IF(N70="Posible",0.6,IF(N70="Improbable",0.4,IF(N70="Rara vez",0.2,)))))</f>
        <v>0.6</v>
      </c>
      <c r="P70" s="316" t="e">
        <f>IF(NOT(ISERROR(MATCH(#REF!,'Tabla Impacto'!#REF!,0))),'Tabla Impacto'!#REF!&amp;"Por favor no seleccionar los criterios de impacto(Afectación Económica o presupuestal y Pérdida Reputacional)",#REF!)</f>
        <v>#REF!</v>
      </c>
      <c r="Q70" s="316" t="str">
        <f>IF('Tabla Impacto'!AC29=0,"SIN VALORACIÓN",IF('Tabla Impacto'!AC29&lt;=5,"Moderado",IF('Tabla Impacto'!AC29&lt;=11,"Mayor",IF('Tabla Impacto'!AC29&gt;=12,"Catastrófico","SIN IMPACTO"))))</f>
        <v>Catastrófico</v>
      </c>
      <c r="R70" s="316">
        <f>IF(Q70="SIN VALORACIÓN","Valorar Impacto",IF(Q70="Moderado",0.6,IF(Q70="Mayor",0.8,IF(Q70="Catastrófico",1))))</f>
        <v>1</v>
      </c>
      <c r="S70" s="313" t="str">
        <f>IF(Q70="Leve","Impacto inválido para riesgo de corrupción",IF(Q70="Menor","Impacto inválido para riesgo de corrupción",IF(OR(AND(N70="Rara vez",Q70="Moderado"),AND(N70="Improbable",Q70="Moderado"),AND(N70="Posible",Q70="Moderado"),AND(N70="Probable",Q70="Moderado"),AND(N70="Casi Seguro",Q70="Moderado")),"Moderado",IF(OR(AND(N70="Rara vez",Q70="Mayor"),AND(N70="Improbable",Q70="Mayor"),AND(N70="Posible",Q70="Mayor"),AND(N70="Probable",Q70="Mayor"),AND(N70="Casi Seguro",Q70="Mayor")),"Alto",IF(OR(AND(N70="Rara vez",Q70="Catastrófico"),AND(N70="Improbable",Q70="Catastrófico"),AND(N70="Posible",Q70="Catastrófico"),AND(N70="Probable",Q70="Catastrófico"),AND(N70="Casi Seguro",Q70="Catastrófico")),"Extremo","")))))</f>
        <v>Extremo</v>
      </c>
      <c r="T70" s="6">
        <v>1</v>
      </c>
      <c r="U70" s="89" t="s">
        <v>389</v>
      </c>
      <c r="V70" s="90" t="str">
        <f t="shared" si="77"/>
        <v>Probabilidad</v>
      </c>
      <c r="W70" s="91" t="s">
        <v>12</v>
      </c>
      <c r="X70" s="91" t="s">
        <v>7</v>
      </c>
      <c r="Y70" s="92" t="str">
        <f t="shared" si="75"/>
        <v>40%</v>
      </c>
      <c r="Z70" s="91" t="s">
        <v>17</v>
      </c>
      <c r="AA70" s="91" t="s">
        <v>20</v>
      </c>
      <c r="AB70" s="91" t="s">
        <v>77</v>
      </c>
      <c r="AC70" s="93">
        <f>IFERROR(IF(V70="Probabilidad",(O70-(+O70*Y70)),IF(V70="Impacto",O70,"")),"")</f>
        <v>0.36</v>
      </c>
      <c r="AD70" s="94" t="str">
        <f>IFERROR(IF(AC70="","",IF(AC70&lt;=0.2,"Muy Baja",IF(AC70&lt;=0.4,"Baja",IF(AC70&lt;=0.6,"Media",IF(AC70&lt;=0.8,"Alta","Muy Alta"))))),"")</f>
        <v>Baja</v>
      </c>
      <c r="AE70" s="95">
        <f>+AC70</f>
        <v>0.36</v>
      </c>
      <c r="AF70" s="94" t="str">
        <f t="shared" ref="AF70:AF72" si="84">IFERROR(IF(AG70="","",IF(AG70&lt;=0.2,"Leve",IF(AG70&lt;=0.4,"Menor",IF(AG70&lt;=0.6,"Moderado",IF(AG70&lt;=0.8,"Mayor","Catastrófico"))))),"")</f>
        <v>Catastrófico</v>
      </c>
      <c r="AG70" s="252">
        <f>IFERROR(IF(V70="Impacto",(R70-(+R70*Y70)),IF(V70="Probabilidad",R70,"")),"")</f>
        <v>1</v>
      </c>
      <c r="AH70" s="96" t="str">
        <f t="shared" si="71"/>
        <v>Extremo</v>
      </c>
      <c r="AI70" s="97"/>
      <c r="AJ70" s="98"/>
      <c r="AK70" s="99"/>
      <c r="AL70" s="100"/>
      <c r="AM70" s="100"/>
      <c r="AN70" s="98"/>
      <c r="AO70" s="99"/>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row>
    <row r="71" spans="1:73" s="3" customFormat="1" ht="89.25" x14ac:dyDescent="0.25">
      <c r="A71" s="308"/>
      <c r="B71" s="311"/>
      <c r="C71" s="311"/>
      <c r="D71" s="311"/>
      <c r="E71" s="305"/>
      <c r="F71" s="305"/>
      <c r="G71" s="305"/>
      <c r="H71" s="305"/>
      <c r="I71" s="305"/>
      <c r="J71" s="311"/>
      <c r="K71" s="311"/>
      <c r="L71" s="311"/>
      <c r="M71" s="311"/>
      <c r="N71" s="341"/>
      <c r="O71" s="317"/>
      <c r="P71" s="317" t="e">
        <f>IF(NOT(ISERROR(MATCH(#REF!,_xlfn.ANCHORARRAY(E85),0))),O87&amp;"Por favor no seleccionar los criterios de impacto",#REF!)</f>
        <v>#REF!</v>
      </c>
      <c r="Q71" s="317"/>
      <c r="R71" s="317"/>
      <c r="S71" s="314"/>
      <c r="T71" s="6">
        <v>2</v>
      </c>
      <c r="U71" s="89" t="s">
        <v>388</v>
      </c>
      <c r="V71" s="90" t="str">
        <f t="shared" si="77"/>
        <v>Probabilidad</v>
      </c>
      <c r="W71" s="91" t="s">
        <v>12</v>
      </c>
      <c r="X71" s="91" t="s">
        <v>7</v>
      </c>
      <c r="Y71" s="92" t="str">
        <f t="shared" si="75"/>
        <v>40%</v>
      </c>
      <c r="Z71" s="91" t="s">
        <v>17</v>
      </c>
      <c r="AA71" s="91" t="s">
        <v>20</v>
      </c>
      <c r="AB71" s="91" t="s">
        <v>77</v>
      </c>
      <c r="AC71" s="93">
        <f>IFERROR(IF(AND(V70="Probabilidad",V71="Probabilidad"),(AE70-(+AE70*Y71)),IF(V71="Probabilidad",(O70-(+O70*Y71)),IF(V71="Impacto",AE70,""))),"")</f>
        <v>0.216</v>
      </c>
      <c r="AD71" s="94" t="str">
        <f t="shared" si="1"/>
        <v>Baja</v>
      </c>
      <c r="AE71" s="95">
        <f>+AC71</f>
        <v>0.216</v>
      </c>
      <c r="AF71" s="94" t="str">
        <f t="shared" si="84"/>
        <v>Catastrófico</v>
      </c>
      <c r="AG71" s="252">
        <f>IFERROR(IF(AND(V70="Impacto",V71="Impacto"),(AG70-(+AG70*Y71)),IF(AND(V70="Probabilidad",V71="Impacto"),(AG70-(+AG70*Y71)),IF(V71="Probabilidad",AG70,""))),"")</f>
        <v>1</v>
      </c>
      <c r="AH71" s="96" t="str">
        <f t="shared" si="71"/>
        <v>Extremo</v>
      </c>
      <c r="AI71" s="97"/>
      <c r="AJ71" s="98"/>
      <c r="AK71" s="99"/>
      <c r="AL71" s="100"/>
      <c r="AM71" s="100"/>
      <c r="AN71" s="98"/>
      <c r="AO71" s="99"/>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row>
    <row r="72" spans="1:73" s="3" customFormat="1" x14ac:dyDescent="0.25">
      <c r="A72" s="308"/>
      <c r="B72" s="311"/>
      <c r="C72" s="311"/>
      <c r="D72" s="311"/>
      <c r="E72" s="305"/>
      <c r="F72" s="305"/>
      <c r="G72" s="305"/>
      <c r="H72" s="305"/>
      <c r="I72" s="305"/>
      <c r="J72" s="311"/>
      <c r="K72" s="311"/>
      <c r="L72" s="311"/>
      <c r="M72" s="311"/>
      <c r="N72" s="341"/>
      <c r="O72" s="317"/>
      <c r="P72" s="317" t="e">
        <f>IF(NOT(ISERROR(MATCH(#REF!,_xlfn.ANCHORARRAY(E86),0))),O88&amp;"Por favor no seleccionar los criterios de impacto",#REF!)</f>
        <v>#REF!</v>
      </c>
      <c r="Q72" s="317"/>
      <c r="R72" s="317"/>
      <c r="S72" s="314"/>
      <c r="T72" s="6">
        <v>3</v>
      </c>
      <c r="U72" s="89"/>
      <c r="V72" s="90" t="str">
        <f t="shared" si="77"/>
        <v/>
      </c>
      <c r="W72" s="91"/>
      <c r="X72" s="91"/>
      <c r="Y72" s="92" t="str">
        <f t="shared" si="75"/>
        <v/>
      </c>
      <c r="Z72" s="91"/>
      <c r="AA72" s="91"/>
      <c r="AB72" s="91"/>
      <c r="AC72" s="93" t="str">
        <f>IFERROR(IF(AND(V71="Probabilidad",V72="Probabilidad"),(AE71-(+AE71*Y72)),IF(AND(V71="Impacto",V72="Probabilidad"),(AE70-(+AE70*Y72)),IF(V72="Impacto",AE71,""))),"")</f>
        <v/>
      </c>
      <c r="AD72" s="94" t="str">
        <f t="shared" ref="AD72" si="85">IFERROR(IF(AC72="","",IF(AC72&lt;=0.2,"Muy Baja",IF(AC72&lt;=0.4,"Baja",IF(AC72&lt;=0.6,"Media",IF(AC72&lt;=0.8,"Alta","Muy Alta"))))),"")</f>
        <v/>
      </c>
      <c r="AE72" s="95"/>
      <c r="AF72" s="94" t="str">
        <f t="shared" si="84"/>
        <v/>
      </c>
      <c r="AG72" s="252" t="str">
        <f>IFERROR(IF(AND(V71="Impacto",V72="Impacto"),(AG71-(+AG71*Y72)),IF(AND(V71="Probabilidad",V72="Impacto"),(AG71-(+AG71*Y72)),IF(V72="Probabilidad",AG71,""))),"")</f>
        <v/>
      </c>
      <c r="AH72" s="96" t="str">
        <f t="shared" si="71"/>
        <v/>
      </c>
      <c r="AI72" s="97"/>
      <c r="AJ72" s="98"/>
      <c r="AK72" s="99"/>
      <c r="AL72" s="100"/>
      <c r="AM72" s="100"/>
      <c r="AN72" s="98"/>
      <c r="AO72" s="99"/>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row>
    <row r="73" spans="1:73" s="3" customFormat="1" ht="195" customHeight="1" x14ac:dyDescent="0.25">
      <c r="A73" s="307" t="str">
        <f>+'Tabla Impacto'!AE8</f>
        <v>RC - 013GMA</v>
      </c>
      <c r="B73" s="310" t="s">
        <v>91</v>
      </c>
      <c r="C73" s="310" t="s">
        <v>385</v>
      </c>
      <c r="D73" s="310" t="s">
        <v>386</v>
      </c>
      <c r="E73" s="304" t="str">
        <f>'Definición RC'!D18</f>
        <v>Posibilidad de omisión de información y emisión de conceptos técnicos sin el cumplimiento de requisitos técnicos y legales, en beneficio de intereses particulares, a cambio de dádivas o beneficios.</v>
      </c>
      <c r="F73" s="304" t="s">
        <v>238</v>
      </c>
      <c r="G73" s="304" t="s">
        <v>238</v>
      </c>
      <c r="H73" s="304" t="s">
        <v>238</v>
      </c>
      <c r="I73" s="304" t="s">
        <v>238</v>
      </c>
      <c r="J73" s="310" t="str">
        <f t="shared" ref="J73" si="86">IF(AND(F73="SI", G73="SI", H73="SI", I73="SI"), "Riesgo de Corrupción", "Riesgo Institucional")</f>
        <v>Riesgo de Corrupción</v>
      </c>
      <c r="K73" s="310" t="s">
        <v>149</v>
      </c>
      <c r="L73" s="310">
        <f>IF(K73='Tabla probabilidad'!$E$5,'Tabla probabilidad'!$B$5,IF('Mapa final'!K73='Tabla probabilidad'!$E$6,'Tabla probabilidad'!$B$6,IF('Mapa final'!K73='Tabla probabilidad'!$E$7,'Tabla probabilidad'!$B$7,IF('Mapa final'!K73='Tabla probabilidad'!$E$8,'Tabla probabilidad'!$B$8,IF('Mapa final'!K73='Tabla probabilidad'!$E$9,'Tabla probabilidad'!$B$9,0)))))</f>
        <v>2</v>
      </c>
      <c r="M73" s="310" t="str">
        <f>IF(K73='Tabla probabilidad'!$E$5,'Tabla probabilidad'!$D$5,IF('Mapa final'!K73='Tabla probabilidad'!$E$6,'Tabla probabilidad'!$D$6,IF('Mapa final'!K73='Tabla probabilidad'!$E$7,'Tabla probabilidad'!$D$7,IF('Mapa final'!K73='Tabla probabilidad'!$E$8,'Tabla probabilidad'!$D$8,IF('Mapa final'!K73='Tabla probabilidad'!$E$9,'Tabla probabilidad'!$D$9,0)))))</f>
        <v>El evento puede ocurrir en algún momento</v>
      </c>
      <c r="N73" s="340" t="str">
        <f>IF(L73=5,"Casi Seguro",IF(L73=4,"Probable",IF(L73=3,"Posible",IF(L73=2,"Improbable",IF(L73=1,"Rara vez","Error")))))</f>
        <v>Improbable</v>
      </c>
      <c r="O73" s="316">
        <f t="shared" ref="O73" si="87">IF(N73="Casi seguro",1,IF(N73="Probable",0.8,IF(N73="Posible",0.6,IF(N73="Improbable",0.4,IF(N73="Rara vez",0.2,)))))</f>
        <v>0.4</v>
      </c>
      <c r="P73" s="316" t="e">
        <f>IF(NOT(ISERROR(MATCH(#REF!,'Tabla Impacto'!#REF!,0))),'Tabla Impacto'!#REF!&amp;"Por favor no seleccionar los criterios de impacto(Afectación Económica o presupuestal y Pérdida Reputacional)",#REF!)</f>
        <v>#REF!</v>
      </c>
      <c r="Q73" s="316" t="str">
        <f>IF('Tabla Impacto'!AE29=0,"SIN VALORACIÓN",IF('Tabla Impacto'!AE29&lt;=5,"Moderado",IF('Tabla Impacto'!AE29&lt;=11,"Mayor",IF('Tabla Impacto'!AE29&gt;=12,"Catastrófico","SIN IMPACTO"))))</f>
        <v>Catastrófico</v>
      </c>
      <c r="R73" s="316">
        <f>IF(Q73="SIN VALORACIÓN","Valorar Impacto",IF(Q73="Moderado",0.6,IF(Q73="Mayor",0.8,IF(Q73="Catastrófico",1))))</f>
        <v>1</v>
      </c>
      <c r="S73" s="313" t="str">
        <f>IF(Q73="Leve","Impacto inválido para riesgo de corrupción",IF(Q73="Menor","Impacto inválido para riesgo de corrupción",IF(OR(AND(N73="Rara vez",Q73="Moderado"),AND(N73="Improbable",Q73="Moderado"),AND(N73="Posible",Q73="Moderado"),AND(N73="Probable",Q73="Moderado"),AND(N73="Casi Seguro",Q73="Moderado")),"Moderado",IF(OR(AND(N73="Rara vez",Q73="Mayor"),AND(N73="Improbable",Q73="Mayor"),AND(N73="Posible",Q73="Mayor"),AND(N73="Probable",Q73="Mayor"),AND(N73="Casi Seguro",Q73="Mayor")),"Alto",IF(OR(AND(N73="Rara vez",Q73="Catastrófico"),AND(N73="Improbable",Q73="Catastrófico"),AND(N73="Posible",Q73="Catastrófico"),AND(N73="Probable",Q73="Catastrófico"),AND(N73="Casi Seguro",Q73="Catastrófico")),"Extremo","")))))</f>
        <v>Extremo</v>
      </c>
      <c r="T73" s="6">
        <v>1</v>
      </c>
      <c r="U73" s="89" t="s">
        <v>380</v>
      </c>
      <c r="V73" s="90" t="str">
        <f>IF(OR(W73="Preventivo",W73="Detectivo"),"Probabilidad",IF(W73="Correctivo","Impacto",""))</f>
        <v>Impacto</v>
      </c>
      <c r="W73" s="91" t="s">
        <v>14</v>
      </c>
      <c r="X73" s="91" t="s">
        <v>7</v>
      </c>
      <c r="Y73" s="92" t="str">
        <f>IF(AND(W73="Preventivo",X73="Automático"),"50%",IF(AND(W73="Preventivo",X73="Manual"),"40%",IF(AND(W73="Detectivo",X73="Automático"),"40%",IF(AND(W73="Detectivo",X73="Manual"),"30%",IF(AND(W73="Correctivo",X73="Automático"),"35%",IF(AND(W73="Correctivo",X73="Manual"),"25%",""))))))</f>
        <v>25%</v>
      </c>
      <c r="Z73" s="91" t="s">
        <v>17</v>
      </c>
      <c r="AA73" s="91" t="s">
        <v>20</v>
      </c>
      <c r="AB73" s="91" t="s">
        <v>77</v>
      </c>
      <c r="AC73" s="93">
        <f>IFERROR(IF(V73="Probabilidad",(O73-(+O73*Y73)),IF(V73="Impacto",O73,"")),"")</f>
        <v>0.4</v>
      </c>
      <c r="AD73" s="94" t="str">
        <f>IFERROR(IF(AC73="","",IF(AC73&lt;=0.2,"Muy Baja",IF(AC73&lt;=0.4,"Baja",IF(AC73&lt;=0.6,"Media",IF(AC73&lt;=0.8,"Alta","Muy Alta"))))),"")</f>
        <v>Baja</v>
      </c>
      <c r="AE73" s="95">
        <f>+AC73</f>
        <v>0.4</v>
      </c>
      <c r="AF73" s="94" t="str">
        <f>IFERROR(IF(AG73="","",IF(AG73&lt;=0.2,"Leve",IF(AG73&lt;=0.4,"Menor",IF(AG73&lt;=0.6,"Moderado",IF(AG73&lt;=0.8,"Mayor","Catastrófico"))))),"")</f>
        <v>Mayor</v>
      </c>
      <c r="AG73" s="252">
        <f>IFERROR(IF(V73="Impacto",(R73-(+R73*Y73)),IF(V73="Probabilidad",R73,"")),"")</f>
        <v>0.75</v>
      </c>
      <c r="AH73" s="96" t="str">
        <f>IFERROR(IF(OR(AND(AD73="Muy Baja",AF73="Leve"),AND(AD73="Muy Baja",AF73="Menor"),AND(AD73="Baja",AF73="Leve")),"Bajo",IF(OR(AND(AD73="Muy baja",AF73="Moderado"),AND(AD73="Baja",AF73="Menor"),AND(AD73="Baja",AF73="Moderado"),AND(AD73="Media",AF73="Leve"),AND(AD73="Media",AF73="Menor"),AND(AD73="Media",AF73="Moderado"),AND(AD73="Alta",AF73="Leve"),AND(AD73="Alta",AF73="Menor")),"Moderado",IF(OR(AND(AD73="Muy Baja",AF73="Mayor"),AND(AD73="Baja",AF73="Mayor"),AND(AD73="Media",AF73="Mayor"),AND(AD73="Alta",AF73="Moderado"),AND(AD73="Alta",AF73="Mayor"),AND(AD73="Muy Alta",AF73="Leve"),AND(AD73="Muy Alta",AF73="Menor"),AND(AD73="Muy Alta",AF73="Moderado"),AND(AD73="Muy Alta",AF73="Mayor")),"Alto",IF(OR(AND(AD73="Muy Baja",AF73="Catastrófico"),AND(AD73="Baja",AF73="Catastrófico"),AND(AD73="Media",AF73="Catastrófico"),AND(AD73="Alta",AF73="Catastrófico"),AND(AD73="Muy Alta",AF73="Catastrófico")),"Extremo","")))),"")</f>
        <v>Alto</v>
      </c>
      <c r="AI73" s="97"/>
      <c r="AJ73" s="310" t="s">
        <v>383</v>
      </c>
      <c r="AK73" s="310" t="s">
        <v>384</v>
      </c>
      <c r="AL73" s="353">
        <v>45930</v>
      </c>
      <c r="AM73" s="353">
        <v>45960</v>
      </c>
      <c r="AN73" s="310"/>
      <c r="AO73" s="356"/>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row>
    <row r="74" spans="1:73" s="3" customFormat="1" ht="75" x14ac:dyDescent="0.25">
      <c r="A74" s="308"/>
      <c r="B74" s="311"/>
      <c r="C74" s="311"/>
      <c r="D74" s="311"/>
      <c r="E74" s="305"/>
      <c r="F74" s="305"/>
      <c r="G74" s="305"/>
      <c r="H74" s="305"/>
      <c r="I74" s="305"/>
      <c r="J74" s="311"/>
      <c r="K74" s="311"/>
      <c r="L74" s="311"/>
      <c r="M74" s="311"/>
      <c r="N74" s="341"/>
      <c r="O74" s="317"/>
      <c r="P74" s="317" t="e">
        <f>IF(NOT(ISERROR(MATCH(#REF!,_xlfn.ANCHORARRAY(E85),0))),O87&amp;"Por favor no seleccionar los criterios de impacto",#REF!)</f>
        <v>#REF!</v>
      </c>
      <c r="Q74" s="317"/>
      <c r="R74" s="317"/>
      <c r="S74" s="314"/>
      <c r="T74" s="6">
        <v>2</v>
      </c>
      <c r="U74" s="89" t="s">
        <v>381</v>
      </c>
      <c r="V74" s="90" t="str">
        <f>IF(OR(W74="Preventivo",W74="Detectivo"),"Probabilidad",IF(W74="Correctivo","Impacto",""))</f>
        <v>Probabilidad</v>
      </c>
      <c r="W74" s="91" t="s">
        <v>12</v>
      </c>
      <c r="X74" s="91" t="s">
        <v>7</v>
      </c>
      <c r="Y74" s="92" t="str">
        <f t="shared" ref="Y74:Y78" si="88">IF(AND(W74="Preventivo",X74="Automático"),"50%",IF(AND(W74="Preventivo",X74="Manual"),"40%",IF(AND(W74="Detectivo",X74="Automático"),"40%",IF(AND(W74="Detectivo",X74="Manual"),"30%",IF(AND(W74="Correctivo",X74="Automático"),"35%",IF(AND(W74="Correctivo",X74="Manual"),"25%",""))))))</f>
        <v>40%</v>
      </c>
      <c r="Z74" s="91" t="s">
        <v>18</v>
      </c>
      <c r="AA74" s="91" t="s">
        <v>20</v>
      </c>
      <c r="AB74" s="91" t="s">
        <v>77</v>
      </c>
      <c r="AC74" s="93">
        <f>IFERROR(IF(AND(V73="Probabilidad",V74="Probabilidad"),(AE73-(+AE73*Y74)),IF(V74="Probabilidad",(O73-(+O73*Y74)),IF(V74="Impacto",AE73,""))),"")</f>
        <v>0.24</v>
      </c>
      <c r="AD74" s="94" t="str">
        <f>IFERROR(IF(AC74="","",IF(AC74&lt;=0.2,"Muy Baja",IF(AC74&lt;=0.4,"Baja",IF(AC74&lt;=0.6,"Media",IF(AC74&lt;=0.8,"Alta","Muy Alta"))))),"")</f>
        <v>Baja</v>
      </c>
      <c r="AE74" s="95">
        <f>+AC74</f>
        <v>0.24</v>
      </c>
      <c r="AF74" s="94" t="str">
        <f t="shared" ref="AF74:AF78" si="89">IFERROR(IF(AG74="","",IF(AG74&lt;=0.2,"Leve",IF(AG74&lt;=0.4,"Menor",IF(AG74&lt;=0.6,"Moderado",IF(AG74&lt;=0.8,"Mayor","Catastrófico"))))),"")</f>
        <v>Mayor</v>
      </c>
      <c r="AG74" s="252">
        <f>IFERROR(IF(AND(V73="Impacto",V74="Impacto"),(AG73-(+AG73*Y74)),IF(V74="Impacto",(R73-(+R73*Y74)),IF(V74="Probabilidad",AG73,""))),"")</f>
        <v>0.75</v>
      </c>
      <c r="AH74" s="96" t="str">
        <f t="shared" ref="AH74:AH75" si="90">IFERROR(IF(OR(AND(AD74="Muy Baja",AF74="Leve"),AND(AD74="Muy Baja",AF74="Menor"),AND(AD74="Baja",AF74="Leve")),"Bajo",IF(OR(AND(AD74="Muy baja",AF74="Moderado"),AND(AD74="Baja",AF74="Menor"),AND(AD74="Baja",AF74="Moderado"),AND(AD74="Media",AF74="Leve"),AND(AD74="Media",AF74="Menor"),AND(AD74="Media",AF74="Moderado"),AND(AD74="Alta",AF74="Leve"),AND(AD74="Alta",AF74="Menor")),"Moderado",IF(OR(AND(AD74="Muy Baja",AF74="Mayor"),AND(AD74="Baja",AF74="Mayor"),AND(AD74="Media",AF74="Mayor"),AND(AD74="Alta",AF74="Moderado"),AND(AD74="Alta",AF74="Mayor"),AND(AD74="Muy Alta",AF74="Leve"),AND(AD74="Muy Alta",AF74="Menor"),AND(AD74="Muy Alta",AF74="Moderado"),AND(AD74="Muy Alta",AF74="Mayor")),"Alto",IF(OR(AND(AD74="Muy Baja",AF74="Catastrófico"),AND(AD74="Baja",AF74="Catastrófico"),AND(AD74="Media",AF74="Catastrófico"),AND(AD74="Alta",AF74="Catastrófico"),AND(AD74="Muy Alta",AF74="Catastrófico")),"Extremo","")))),"")</f>
        <v>Alto</v>
      </c>
      <c r="AI74" s="97"/>
      <c r="AJ74" s="311"/>
      <c r="AK74" s="311"/>
      <c r="AL74" s="354"/>
      <c r="AM74" s="354"/>
      <c r="AN74" s="311"/>
      <c r="AO74" s="357"/>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row>
    <row r="75" spans="1:73" s="3" customFormat="1" ht="75" x14ac:dyDescent="0.25">
      <c r="A75" s="308"/>
      <c r="B75" s="311"/>
      <c r="C75" s="311"/>
      <c r="D75" s="311"/>
      <c r="E75" s="305"/>
      <c r="F75" s="305"/>
      <c r="G75" s="305"/>
      <c r="H75" s="305"/>
      <c r="I75" s="305"/>
      <c r="J75" s="311"/>
      <c r="K75" s="311"/>
      <c r="L75" s="311"/>
      <c r="M75" s="311"/>
      <c r="N75" s="341"/>
      <c r="O75" s="317"/>
      <c r="P75" s="317" t="e">
        <f>IF(NOT(ISERROR(MATCH(#REF!,_xlfn.ANCHORARRAY(E86),0))),O88&amp;"Por favor no seleccionar los criterios de impacto",#REF!)</f>
        <v>#REF!</v>
      </c>
      <c r="Q75" s="317"/>
      <c r="R75" s="317"/>
      <c r="S75" s="314"/>
      <c r="T75" s="6">
        <v>3</v>
      </c>
      <c r="U75" s="89" t="s">
        <v>382</v>
      </c>
      <c r="V75" s="90" t="str">
        <f>IF(OR(W75="Preventivo",W75="Detectivo"),"Probabilidad",IF(W75="Correctivo","Impacto",""))</f>
        <v>Probabilidad</v>
      </c>
      <c r="W75" s="91" t="s">
        <v>12</v>
      </c>
      <c r="X75" s="91" t="s">
        <v>7</v>
      </c>
      <c r="Y75" s="92" t="str">
        <f t="shared" si="88"/>
        <v>40%</v>
      </c>
      <c r="Z75" s="91" t="s">
        <v>18</v>
      </c>
      <c r="AA75" s="91" t="s">
        <v>20</v>
      </c>
      <c r="AB75" s="91" t="s">
        <v>77</v>
      </c>
      <c r="AC75" s="93">
        <f>IFERROR(IF(AND(V74="Probabilidad",V75="Probabilidad"),(AE74-(+AE74*Y75)),IF(AND(V74="Impacto",V75="Probabilidad"),(AE73-(+AE73*Y75)),IF(V75="Impacto",AE74,""))),"")</f>
        <v>0.14399999999999999</v>
      </c>
      <c r="AD75" s="94" t="str">
        <f>IFERROR(IF(AC75="","",IF(AC75&lt;=0.2,"Muy Baja",IF(AC75&lt;=0.4,"Baja",IF(AC75&lt;=0.6,"Media",IF(AC75&lt;=0.8,"Alta","Muy Alta"))))),"")</f>
        <v>Muy Baja</v>
      </c>
      <c r="AE75" s="95">
        <f>+AC75</f>
        <v>0.14399999999999999</v>
      </c>
      <c r="AF75" s="94" t="str">
        <f t="shared" si="89"/>
        <v>Mayor</v>
      </c>
      <c r="AG75" s="252">
        <f>IFERROR(IF(AND(V74="Impacto",V75="Impacto"),(AG74-(+AG74*Y75)),IF(AND(V74="Probabilidad",V75="Impacto"),(AG73-(+AG73*Y75)),IF(V75="Probabilidad",AG74,""))),"")</f>
        <v>0.75</v>
      </c>
      <c r="AH75" s="96" t="str">
        <f t="shared" si="90"/>
        <v>Alto</v>
      </c>
      <c r="AI75" s="97"/>
      <c r="AJ75" s="312"/>
      <c r="AK75" s="312"/>
      <c r="AL75" s="355"/>
      <c r="AM75" s="355"/>
      <c r="AN75" s="312"/>
      <c r="AO75" s="358"/>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row>
    <row r="76" spans="1:73" s="3" customFormat="1" x14ac:dyDescent="0.25">
      <c r="A76" s="308"/>
      <c r="B76" s="311"/>
      <c r="C76" s="311"/>
      <c r="D76" s="311"/>
      <c r="E76" s="305"/>
      <c r="F76" s="305"/>
      <c r="G76" s="305"/>
      <c r="H76" s="305"/>
      <c r="I76" s="305"/>
      <c r="J76" s="311"/>
      <c r="K76" s="311"/>
      <c r="L76" s="311"/>
      <c r="M76" s="311"/>
      <c r="N76" s="341"/>
      <c r="O76" s="317"/>
      <c r="P76" s="317" t="e">
        <f>IF(NOT(ISERROR(MATCH(#REF!,_xlfn.ANCHORARRAY(E87),0))),O89&amp;"Por favor no seleccionar los criterios de impacto",#REF!)</f>
        <v>#REF!</v>
      </c>
      <c r="Q76" s="317"/>
      <c r="R76" s="317"/>
      <c r="S76" s="314"/>
      <c r="T76" s="6">
        <v>4</v>
      </c>
      <c r="U76" s="89"/>
      <c r="V76" s="90" t="str">
        <f t="shared" ref="V76:V78" si="91">IF(OR(W76="Preventivo",W76="Detectivo"),"Probabilidad",IF(W76="Correctivo","Impacto",""))</f>
        <v/>
      </c>
      <c r="W76" s="91"/>
      <c r="X76" s="91"/>
      <c r="Y76" s="92" t="str">
        <f t="shared" si="88"/>
        <v/>
      </c>
      <c r="Z76" s="91"/>
      <c r="AA76" s="91"/>
      <c r="AB76" s="91"/>
      <c r="AC76" s="93"/>
      <c r="AD76" s="94" t="str">
        <f>IFERROR(IF(AC77="","",IF(AC77&lt;=0.2,"Muy Baja",IF(AC77&lt;=0.4,"Baja",IF(AC77&lt;=0.6,"Media",IF(AC77&lt;=0.8,"Alta","Muy Alta"))))),"")</f>
        <v/>
      </c>
      <c r="AE76" s="95" t="str">
        <f t="shared" ref="AE76:AE78" si="92">+AC77</f>
        <v/>
      </c>
      <c r="AF76" s="94" t="str">
        <f t="shared" si="89"/>
        <v/>
      </c>
      <c r="AG76" s="252" t="str">
        <f t="shared" ref="AG76:AG78" si="93">IFERROR(IF(AND(V75="Impacto",V76="Impacto"),(AG75-(+AG75*Y76)),IF(AND(V75="Probabilidad",V76="Impacto"),(AG74-(+AG74*Y76)),IF(V76="Probabilidad",AG75,""))),"")</f>
        <v/>
      </c>
      <c r="AH76" s="96" t="str">
        <f>IFERROR(IF(OR(AND(AD76="Muy Baja",AF76="Leve"),AND(AD76="Muy Baja",AF76="Menor"),AND(AD76="Baja",AF76="Leve")),"Bajo",IF(OR(AND(AD76="Muy baja",AF76="Moderado"),AND(AD76="Baja",AF76="Menor"),AND(AD76="Baja",AF76="Moderado"),AND(AD76="Media",AF76="Leve"),AND(AD76="Media",AF76="Menor"),AND(AD76="Media",AF76="Moderado"),AND(AD76="Alta",AF76="Leve"),AND(AD76="Alta",AF76="Menor")),"Moderado",IF(OR(AND(AD76="Muy Baja",AF76="Mayor"),AND(AD76="Baja",AF76="Mayor"),AND(AD76="Media",AF76="Mayor"),AND(AD76="Alta",AF76="Moderado"),AND(AD76="Alta",AF76="Mayor"),AND(AD76="Muy Alta",AF76="Leve"),AND(AD76="Muy Alta",AF76="Menor"),AND(AD76="Muy Alta",AF76="Moderado"),AND(AD76="Muy Alta",AF76="Mayor")),"Alto",IF(OR(AND(AD76="Muy Baja",AF76="Catastrófico"),AND(AD76="Baja",AF76="Catastrófico"),AND(AD76="Media",AF76="Catastrófico"),AND(AD76="Alta",AF76="Catastrófico"),AND(AD76="Muy Alta",AF76="Catastrófico")),"Extremo","")))),"")</f>
        <v/>
      </c>
      <c r="AI76" s="97"/>
      <c r="AJ76" s="98"/>
      <c r="AK76" s="99"/>
      <c r="AL76" s="100"/>
      <c r="AM76" s="100"/>
      <c r="AN76" s="98"/>
      <c r="AO76" s="99"/>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row>
    <row r="77" spans="1:73" s="3" customFormat="1" x14ac:dyDescent="0.25">
      <c r="A77" s="308"/>
      <c r="B77" s="311"/>
      <c r="C77" s="311"/>
      <c r="D77" s="311"/>
      <c r="E77" s="305"/>
      <c r="F77" s="305"/>
      <c r="G77" s="305"/>
      <c r="H77" s="305"/>
      <c r="I77" s="305"/>
      <c r="J77" s="311"/>
      <c r="K77" s="311"/>
      <c r="L77" s="311"/>
      <c r="M77" s="311"/>
      <c r="N77" s="341"/>
      <c r="O77" s="317"/>
      <c r="P77" s="317" t="e">
        <f>IF(NOT(ISERROR(MATCH(#REF!,_xlfn.ANCHORARRAY(E88),0))),O90&amp;"Por favor no seleccionar los criterios de impacto",#REF!)</f>
        <v>#REF!</v>
      </c>
      <c r="Q77" s="317"/>
      <c r="R77" s="317"/>
      <c r="S77" s="314"/>
      <c r="T77" s="6">
        <v>5</v>
      </c>
      <c r="U77" s="89"/>
      <c r="V77" s="90" t="str">
        <f t="shared" si="91"/>
        <v/>
      </c>
      <c r="W77" s="91"/>
      <c r="X77" s="91"/>
      <c r="Y77" s="92" t="str">
        <f t="shared" si="88"/>
        <v/>
      </c>
      <c r="Z77" s="91"/>
      <c r="AA77" s="91"/>
      <c r="AB77" s="91"/>
      <c r="AC77" s="93" t="str">
        <f>IFERROR(IF(AND(V75="Probabilidad",V76="Probabilidad"),(AE75-(+AE75*Y76)),IF(AND(V75="Impacto",V76="Probabilidad"),(AE74-(+AE74*Y76)),IF(V76="Impacto",AE75,""))),"")</f>
        <v/>
      </c>
      <c r="AD77" s="94" t="str">
        <f>IFERROR(IF(AC78="","",IF(AC78&lt;=0.2,"Muy Baja",IF(AC78&lt;=0.4,"Baja",IF(AC78&lt;=0.6,"Media",IF(AC78&lt;=0.8,"Alta","Muy Alta"))))),"")</f>
        <v/>
      </c>
      <c r="AE77" s="95" t="str">
        <f t="shared" si="92"/>
        <v/>
      </c>
      <c r="AF77" s="94" t="str">
        <f t="shared" si="89"/>
        <v/>
      </c>
      <c r="AG77" s="252" t="str">
        <f t="shared" si="93"/>
        <v/>
      </c>
      <c r="AH77" s="96" t="str">
        <f t="shared" ref="AH77:AH78" si="94">IFERROR(IF(OR(AND(AD77="Muy Baja",AF77="Leve"),AND(AD77="Muy Baja",AF77="Menor"),AND(AD77="Baja",AF77="Leve")),"Bajo",IF(OR(AND(AD77="Muy baja",AF77="Moderado"),AND(AD77="Baja",AF77="Menor"),AND(AD77="Baja",AF77="Moderado"),AND(AD77="Media",AF77="Leve"),AND(AD77="Media",AF77="Menor"),AND(AD77="Media",AF77="Moderado"),AND(AD77="Alta",AF77="Leve"),AND(AD77="Alta",AF77="Menor")),"Moderado",IF(OR(AND(AD77="Muy Baja",AF77="Mayor"),AND(AD77="Baja",AF77="Mayor"),AND(AD77="Media",AF77="Mayor"),AND(AD77="Alta",AF77="Moderado"),AND(AD77="Alta",AF77="Mayor"),AND(AD77="Muy Alta",AF77="Leve"),AND(AD77="Muy Alta",AF77="Menor"),AND(AD77="Muy Alta",AF77="Moderado"),AND(AD77="Muy Alta",AF77="Mayor")),"Alto",IF(OR(AND(AD77="Muy Baja",AF77="Catastrófico"),AND(AD77="Baja",AF77="Catastrófico"),AND(AD77="Media",AF77="Catastrófico"),AND(AD77="Alta",AF77="Catastrófico"),AND(AD77="Muy Alta",AF77="Catastrófico")),"Extremo","")))),"")</f>
        <v/>
      </c>
      <c r="AI77" s="97"/>
      <c r="AJ77" s="98"/>
      <c r="AK77" s="99"/>
      <c r="AL77" s="100"/>
      <c r="AM77" s="100"/>
      <c r="AN77" s="98"/>
      <c r="AO77" s="99"/>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row>
    <row r="78" spans="1:73" s="3" customFormat="1" x14ac:dyDescent="0.25">
      <c r="A78" s="309"/>
      <c r="B78" s="312"/>
      <c r="C78" s="312"/>
      <c r="D78" s="312"/>
      <c r="E78" s="306"/>
      <c r="F78" s="306"/>
      <c r="G78" s="306"/>
      <c r="H78" s="306"/>
      <c r="I78" s="306"/>
      <c r="J78" s="312"/>
      <c r="K78" s="312"/>
      <c r="L78" s="312"/>
      <c r="M78" s="312"/>
      <c r="N78" s="342"/>
      <c r="O78" s="318"/>
      <c r="P78" s="318" t="e">
        <f>IF(NOT(ISERROR(MATCH(#REF!,_xlfn.ANCHORARRAY(E89),0))),O91&amp;"Por favor no seleccionar los criterios de impacto",#REF!)</f>
        <v>#REF!</v>
      </c>
      <c r="Q78" s="318"/>
      <c r="R78" s="318"/>
      <c r="S78" s="315"/>
      <c r="T78" s="6">
        <v>6</v>
      </c>
      <c r="U78" s="89"/>
      <c r="V78" s="90" t="str">
        <f t="shared" si="91"/>
        <v/>
      </c>
      <c r="W78" s="91"/>
      <c r="X78" s="91"/>
      <c r="Y78" s="92" t="str">
        <f t="shared" si="88"/>
        <v/>
      </c>
      <c r="Z78" s="91"/>
      <c r="AA78" s="91"/>
      <c r="AB78" s="91"/>
      <c r="AC78" s="93" t="str">
        <f>IFERROR(IF(AND(V76="Probabilidad",V77="Probabilidad"),(AE76-(+AE76*Y77)),IF(AND(V76="Impacto",V77="Probabilidad"),(AE75-(+AE75*Y77)),IF(V77="Impacto",AE76,""))),"")</f>
        <v/>
      </c>
      <c r="AD78" s="94" t="str">
        <f>IFERROR(IF(#REF!="","",IF(#REF!&lt;=0.2,"Muy Baja",IF(#REF!&lt;=0.4,"Baja",IF(#REF!&lt;=0.6,"Media",IF(#REF!&lt;=0.8,"Alta","Muy Alta"))))),"")</f>
        <v/>
      </c>
      <c r="AE78" s="95">
        <f t="shared" si="92"/>
        <v>0</v>
      </c>
      <c r="AF78" s="94" t="str">
        <f t="shared" si="89"/>
        <v/>
      </c>
      <c r="AG78" s="252" t="str">
        <f t="shared" si="93"/>
        <v/>
      </c>
      <c r="AH78" s="96" t="str">
        <f t="shared" si="94"/>
        <v/>
      </c>
      <c r="AI78" s="97"/>
      <c r="AJ78" s="98"/>
      <c r="AK78" s="99"/>
      <c r="AL78" s="100"/>
      <c r="AM78" s="100"/>
      <c r="AN78" s="98"/>
      <c r="AO78" s="99"/>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row>
    <row r="79" spans="1:73" ht="49.5" customHeight="1" x14ac:dyDescent="0.3">
      <c r="A79" s="6"/>
      <c r="B79" s="350" t="s">
        <v>214</v>
      </c>
      <c r="C79" s="351"/>
      <c r="D79" s="351"/>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2"/>
    </row>
    <row r="81" spans="2:33" s="1" customFormat="1" x14ac:dyDescent="0.3">
      <c r="B81" s="11" t="s">
        <v>99</v>
      </c>
      <c r="AG81" s="261"/>
    </row>
  </sheetData>
  <dataConsolidate/>
  <mergeCells count="295">
    <mergeCell ref="AJ73:AJ75"/>
    <mergeCell ref="AK73:AK75"/>
    <mergeCell ref="AL73:AL75"/>
    <mergeCell ref="AM73:AM75"/>
    <mergeCell ref="AN73:AN75"/>
    <mergeCell ref="AO73:AO75"/>
    <mergeCell ref="S67:S69"/>
    <mergeCell ref="N70:N72"/>
    <mergeCell ref="O70:O72"/>
    <mergeCell ref="P70:P72"/>
    <mergeCell ref="Q70:Q72"/>
    <mergeCell ref="R70:R72"/>
    <mergeCell ref="S70:S72"/>
    <mergeCell ref="S73:S78"/>
    <mergeCell ref="R73:R78"/>
    <mergeCell ref="R67:R69"/>
    <mergeCell ref="A67:A69"/>
    <mergeCell ref="B67:B69"/>
    <mergeCell ref="C67:C69"/>
    <mergeCell ref="D67:D69"/>
    <mergeCell ref="E67:E69"/>
    <mergeCell ref="F67:F69"/>
    <mergeCell ref="G67:G69"/>
    <mergeCell ref="H67:H69"/>
    <mergeCell ref="I67:I69"/>
    <mergeCell ref="A70:A72"/>
    <mergeCell ref="B70:B72"/>
    <mergeCell ref="C70:C72"/>
    <mergeCell ref="D70:D72"/>
    <mergeCell ref="E70:E72"/>
    <mergeCell ref="F70:F72"/>
    <mergeCell ref="G70:G72"/>
    <mergeCell ref="H70:H72"/>
    <mergeCell ref="A73:A78"/>
    <mergeCell ref="B73:B78"/>
    <mergeCell ref="C73:C78"/>
    <mergeCell ref="D73:D78"/>
    <mergeCell ref="E73:E78"/>
    <mergeCell ref="F73:F78"/>
    <mergeCell ref="G73:G78"/>
    <mergeCell ref="H73:H78"/>
    <mergeCell ref="E58:E60"/>
    <mergeCell ref="D58:D60"/>
    <mergeCell ref="C58:C60"/>
    <mergeCell ref="A58:A60"/>
    <mergeCell ref="B58:B60"/>
    <mergeCell ref="S58:S60"/>
    <mergeCell ref="R58:R60"/>
    <mergeCell ref="Q58:Q60"/>
    <mergeCell ref="O58:O60"/>
    <mergeCell ref="N58:N60"/>
    <mergeCell ref="M58:M60"/>
    <mergeCell ref="L58:L60"/>
    <mergeCell ref="K58:K60"/>
    <mergeCell ref="J58:J60"/>
    <mergeCell ref="I58:I60"/>
    <mergeCell ref="H58:H60"/>
    <mergeCell ref="G58:G60"/>
    <mergeCell ref="F58:F60"/>
    <mergeCell ref="Q61:Q66"/>
    <mergeCell ref="J73:J78"/>
    <mergeCell ref="K73:K78"/>
    <mergeCell ref="L73:L78"/>
    <mergeCell ref="M73:M78"/>
    <mergeCell ref="N73:N78"/>
    <mergeCell ref="O73:O78"/>
    <mergeCell ref="P73:P78"/>
    <mergeCell ref="Q73:Q78"/>
    <mergeCell ref="L67:L69"/>
    <mergeCell ref="M67:M69"/>
    <mergeCell ref="N67:N69"/>
    <mergeCell ref="O67:O69"/>
    <mergeCell ref="P67:P69"/>
    <mergeCell ref="Q67:Q69"/>
    <mergeCell ref="I70:I72"/>
    <mergeCell ref="J70:J72"/>
    <mergeCell ref="K70:K72"/>
    <mergeCell ref="L70:L72"/>
    <mergeCell ref="M70:M72"/>
    <mergeCell ref="I73:I78"/>
    <mergeCell ref="M61:M66"/>
    <mergeCell ref="J67:J69"/>
    <mergeCell ref="K67:K69"/>
    <mergeCell ref="K28:K33"/>
    <mergeCell ref="L28:L33"/>
    <mergeCell ref="K34:K39"/>
    <mergeCell ref="L34:L39"/>
    <mergeCell ref="K40:K45"/>
    <mergeCell ref="L40:L45"/>
    <mergeCell ref="Q16:Q21"/>
    <mergeCell ref="Q22:Q27"/>
    <mergeCell ref="Q28:Q33"/>
    <mergeCell ref="Q34:Q39"/>
    <mergeCell ref="Q40:Q45"/>
    <mergeCell ref="M16:M21"/>
    <mergeCell ref="M22:M27"/>
    <mergeCell ref="M28:M33"/>
    <mergeCell ref="M34:M39"/>
    <mergeCell ref="M40:M45"/>
    <mergeCell ref="O34:O39"/>
    <mergeCell ref="N40:N45"/>
    <mergeCell ref="O40:O45"/>
    <mergeCell ref="P34:P39"/>
    <mergeCell ref="C4:S4"/>
    <mergeCell ref="T4:V4"/>
    <mergeCell ref="A1:AO2"/>
    <mergeCell ref="A7:M7"/>
    <mergeCell ref="N7:S7"/>
    <mergeCell ref="T7:AB7"/>
    <mergeCell ref="AC7:AI7"/>
    <mergeCell ref="AJ7:AO7"/>
    <mergeCell ref="B79:AO79"/>
    <mergeCell ref="R61:R66"/>
    <mergeCell ref="S61:S66"/>
    <mergeCell ref="P61:P66"/>
    <mergeCell ref="A61:A66"/>
    <mergeCell ref="B61:B66"/>
    <mergeCell ref="C61:C66"/>
    <mergeCell ref="D61:D66"/>
    <mergeCell ref="E61:E66"/>
    <mergeCell ref="J61:J66"/>
    <mergeCell ref="N61:N66"/>
    <mergeCell ref="O61:O66"/>
    <mergeCell ref="K61:K66"/>
    <mergeCell ref="L61:L66"/>
    <mergeCell ref="R46:R51"/>
    <mergeCell ref="S46:S51"/>
    <mergeCell ref="J52:J57"/>
    <mergeCell ref="N52:N57"/>
    <mergeCell ref="O52:O57"/>
    <mergeCell ref="J46:J51"/>
    <mergeCell ref="N46:N51"/>
    <mergeCell ref="O46:O51"/>
    <mergeCell ref="P52:P57"/>
    <mergeCell ref="R52:R57"/>
    <mergeCell ref="S52:S57"/>
    <mergeCell ref="K46:K51"/>
    <mergeCell ref="L46:L51"/>
    <mergeCell ref="K52:K57"/>
    <mergeCell ref="L52:L57"/>
    <mergeCell ref="Q46:Q51"/>
    <mergeCell ref="Q52:Q57"/>
    <mergeCell ref="M46:M51"/>
    <mergeCell ref="M52:M57"/>
    <mergeCell ref="A52:A57"/>
    <mergeCell ref="B52:B57"/>
    <mergeCell ref="C52:C57"/>
    <mergeCell ref="D52:D57"/>
    <mergeCell ref="E52:E57"/>
    <mergeCell ref="A46:A51"/>
    <mergeCell ref="B46:B51"/>
    <mergeCell ref="C46:C51"/>
    <mergeCell ref="D46:D51"/>
    <mergeCell ref="E46:E51"/>
    <mergeCell ref="R28:R33"/>
    <mergeCell ref="S28:S33"/>
    <mergeCell ref="R34:R39"/>
    <mergeCell ref="S34:S39"/>
    <mergeCell ref="R40:R45"/>
    <mergeCell ref="S40:S45"/>
    <mergeCell ref="P46:P51"/>
    <mergeCell ref="A34:A39"/>
    <mergeCell ref="B34:B39"/>
    <mergeCell ref="C34:C39"/>
    <mergeCell ref="A40:A45"/>
    <mergeCell ref="B40:B45"/>
    <mergeCell ref="C40:C45"/>
    <mergeCell ref="D40:D45"/>
    <mergeCell ref="E40:E45"/>
    <mergeCell ref="J40:J45"/>
    <mergeCell ref="D34:D39"/>
    <mergeCell ref="E34:E39"/>
    <mergeCell ref="P40:P45"/>
    <mergeCell ref="J34:J39"/>
    <mergeCell ref="N34:N39"/>
    <mergeCell ref="A28:A33"/>
    <mergeCell ref="B28:B33"/>
    <mergeCell ref="C28:C33"/>
    <mergeCell ref="D28:D33"/>
    <mergeCell ref="E28:E33"/>
    <mergeCell ref="J28:J33"/>
    <mergeCell ref="N28:N33"/>
    <mergeCell ref="O28:O33"/>
    <mergeCell ref="P28:P33"/>
    <mergeCell ref="R16:R21"/>
    <mergeCell ref="S16:S21"/>
    <mergeCell ref="A22:A27"/>
    <mergeCell ref="B22:B27"/>
    <mergeCell ref="C22:C27"/>
    <mergeCell ref="D22:D27"/>
    <mergeCell ref="E22:E27"/>
    <mergeCell ref="J22:J27"/>
    <mergeCell ref="N22:N27"/>
    <mergeCell ref="O22:O27"/>
    <mergeCell ref="P22:P27"/>
    <mergeCell ref="J16:J21"/>
    <mergeCell ref="N16:N21"/>
    <mergeCell ref="O16:O21"/>
    <mergeCell ref="A16:A21"/>
    <mergeCell ref="B16:B21"/>
    <mergeCell ref="C16:C21"/>
    <mergeCell ref="D16:D21"/>
    <mergeCell ref="E16:E21"/>
    <mergeCell ref="R22:R27"/>
    <mergeCell ref="S22:S27"/>
    <mergeCell ref="K16:K21"/>
    <mergeCell ref="L16:L21"/>
    <mergeCell ref="K22:K27"/>
    <mergeCell ref="AJ8:AJ9"/>
    <mergeCell ref="AO8:AO9"/>
    <mergeCell ref="AN8:AN9"/>
    <mergeCell ref="AM8:AM9"/>
    <mergeCell ref="AL8:AL9"/>
    <mergeCell ref="AK8:AK9"/>
    <mergeCell ref="P8:P9"/>
    <mergeCell ref="V8:V9"/>
    <mergeCell ref="W8:AB8"/>
    <mergeCell ref="J10:J15"/>
    <mergeCell ref="N10:N15"/>
    <mergeCell ref="F8:I8"/>
    <mergeCell ref="F16:F21"/>
    <mergeCell ref="F22:F27"/>
    <mergeCell ref="L22:L27"/>
    <mergeCell ref="P16:P21"/>
    <mergeCell ref="A4:B4"/>
    <mergeCell ref="A5:B5"/>
    <mergeCell ref="A6:B6"/>
    <mergeCell ref="A8:A9"/>
    <mergeCell ref="J8:J9"/>
    <mergeCell ref="E8:E9"/>
    <mergeCell ref="D8:D9"/>
    <mergeCell ref="C8:C9"/>
    <mergeCell ref="AI8:AI9"/>
    <mergeCell ref="C5:S5"/>
    <mergeCell ref="C6:S6"/>
    <mergeCell ref="T8:T9"/>
    <mergeCell ref="AH8:AH9"/>
    <mergeCell ref="AG8:AG9"/>
    <mergeCell ref="AC8:AC9"/>
    <mergeCell ref="U8:U9"/>
    <mergeCell ref="AF8:AF9"/>
    <mergeCell ref="AD8:AD9"/>
    <mergeCell ref="AE8:AE9"/>
    <mergeCell ref="N8:N9"/>
    <mergeCell ref="O8:O9"/>
    <mergeCell ref="R8:R9"/>
    <mergeCell ref="B8:B9"/>
    <mergeCell ref="S8:S9"/>
    <mergeCell ref="A10:A15"/>
    <mergeCell ref="B10:B15"/>
    <mergeCell ref="C10:C15"/>
    <mergeCell ref="D10:D15"/>
    <mergeCell ref="E10:E15"/>
    <mergeCell ref="S10:S15"/>
    <mergeCell ref="O10:O15"/>
    <mergeCell ref="P10:P15"/>
    <mergeCell ref="R10:R15"/>
    <mergeCell ref="K10:K15"/>
    <mergeCell ref="L10:L15"/>
    <mergeCell ref="M10:M15"/>
    <mergeCell ref="Q10:Q15"/>
    <mergeCell ref="F10:F15"/>
    <mergeCell ref="F28:F33"/>
    <mergeCell ref="F34:F39"/>
    <mergeCell ref="F40:F45"/>
    <mergeCell ref="F46:F51"/>
    <mergeCell ref="F52:F57"/>
    <mergeCell ref="F61:F66"/>
    <mergeCell ref="G10:G15"/>
    <mergeCell ref="H10:H15"/>
    <mergeCell ref="I10:I15"/>
    <mergeCell ref="I16:I21"/>
    <mergeCell ref="I22:I27"/>
    <mergeCell ref="I28:I33"/>
    <mergeCell ref="I34:I39"/>
    <mergeCell ref="I40:I45"/>
    <mergeCell ref="I46:I51"/>
    <mergeCell ref="I52:I57"/>
    <mergeCell ref="I61:I66"/>
    <mergeCell ref="G61:G66"/>
    <mergeCell ref="H61:H66"/>
    <mergeCell ref="H16:H21"/>
    <mergeCell ref="H22:H27"/>
    <mergeCell ref="H28:H33"/>
    <mergeCell ref="H34:H39"/>
    <mergeCell ref="H40:H45"/>
    <mergeCell ref="H46:H51"/>
    <mergeCell ref="H52:H57"/>
    <mergeCell ref="G52:G57"/>
    <mergeCell ref="G46:G51"/>
    <mergeCell ref="G34:G39"/>
    <mergeCell ref="G28:G33"/>
    <mergeCell ref="G40:G45"/>
    <mergeCell ref="G16:G21"/>
    <mergeCell ref="G22:G27"/>
  </mergeCells>
  <conditionalFormatting sqref="N10 AD10:AD78 N16 N22 N28 N34 N40 N46 N52 N58 N61 N67 N70 N73">
    <cfRule type="cellIs" dxfId="14" priority="319" operator="equal">
      <formula>"Muy Alta"</formula>
    </cfRule>
    <cfRule type="cellIs" dxfId="13" priority="320" operator="equal">
      <formula>"Alta"</formula>
    </cfRule>
    <cfRule type="cellIs" dxfId="12" priority="321" operator="equal">
      <formula>"Media"</formula>
    </cfRule>
    <cfRule type="cellIs" dxfId="11" priority="322" operator="equal">
      <formula>"Baja"</formula>
    </cfRule>
    <cfRule type="cellIs" dxfId="10" priority="323" operator="equal">
      <formula>"Muy Baja"</formula>
    </cfRule>
  </conditionalFormatting>
  <conditionalFormatting sqref="P10:Q10 P11:P15 P16:Q16 P17:P21 P22:Q22 P23:P27 P28:Q28 P29:P33 P34:Q34 P35:P39 P40:Q40 P41:P45 P46:Q46 P47:P51 P52:Q52 P53:P60 Q58 P61:Q61 P62:P66 P67:Q67 P68:P69 P70:Q70 P71:P72 P73:Q73 P74:P78">
    <cfRule type="containsText" dxfId="9" priority="1" operator="containsText" text="❌">
      <formula>NOT(ISERROR(SEARCH("❌",P10)))</formula>
    </cfRule>
  </conditionalFormatting>
  <conditionalFormatting sqref="S10 AH10:AH78 S16 S22 S28 S34 S40 S46 S52 S58 S61 S67 S70 S73">
    <cfRule type="cellIs" dxfId="8" priority="310" operator="equal">
      <formula>"Extremo"</formula>
    </cfRule>
    <cfRule type="cellIs" dxfId="7" priority="311" operator="equal">
      <formula>"Alto"</formula>
    </cfRule>
    <cfRule type="cellIs" dxfId="6" priority="312" operator="equal">
      <formula>"Moderado"</formula>
    </cfRule>
    <cfRule type="cellIs" dxfId="5" priority="313" operator="equal">
      <formula>"Bajo"</formula>
    </cfRule>
  </conditionalFormatting>
  <conditionalFormatting sqref="AF10:AF78">
    <cfRule type="cellIs" dxfId="4" priority="6" operator="equal">
      <formula>"Catastrófico"</formula>
    </cfRule>
    <cfRule type="cellIs" dxfId="3" priority="7" operator="equal">
      <formula>"Mayor"</formula>
    </cfRule>
    <cfRule type="cellIs" dxfId="2" priority="8" operator="equal">
      <formula>"Moderado"</formula>
    </cfRule>
    <cfRule type="cellIs" dxfId="1" priority="9" operator="equal">
      <formula>"Menor"</formula>
    </cfRule>
    <cfRule type="cellIs" dxfId="0" priority="10" operator="equal">
      <formula>"Leve"</formula>
    </cfRule>
  </conditionalFormatting>
  <pageMargins left="0.7" right="0.7" top="0.75" bottom="0.75" header="0.3" footer="0.3"/>
  <pageSetup orientation="portrait" r:id="rId1"/>
  <ignoredErrors>
    <ignoredError sqref="AG12" formula="1"/>
  </ignoredErrors>
  <drawing r:id="rId2"/>
  <extLst>
    <ext xmlns:x14="http://schemas.microsoft.com/office/spreadsheetml/2009/9/main" uri="{CCE6A557-97BC-4b89-ADB6-D9C93CAAB3DF}">
      <x14:dataValidations xmlns:xm="http://schemas.microsoft.com/office/excel/2006/main" count="19">
        <x14:dataValidation type="list" allowBlank="1" showInputMessage="1" showErrorMessage="1">
          <x14:formula1>
            <xm:f>'Opciones Tratamiento'!$B$9:$B$10</xm:f>
          </x14:formula1>
          <xm:sqref>AO10:AO11 AO13:AO14 AO16:AO17 AO19:AO20 AO22:AO23 AO25:AO26 AO28:AO29 AO31:AO32 AO34:AO35 AO37:AO38 AO40:AO41 AO43:AO44 AO46:AO47 AO49:AO50 AO52:AO53 AO55:AO56 AO61:AO62 AO64:AO65 AO76:AO77 AO73</xm:sqref>
        </x14:dataValidation>
        <x14:dataValidation type="list" allowBlank="1" showInputMessage="1" showErrorMessage="1">
          <x14:formula1>
            <xm:f>'Tabla probabilidad'!$E$5:$E$9</xm:f>
          </x14:formula1>
          <xm:sqref>K10 K16 K52 K46 K40 K34 K28 K22 K58 K61 K73 K70 K67</xm:sqref>
        </x14:dataValidation>
        <x14:dataValidation type="list" allowBlank="1" showInputMessage="1" showErrorMessage="1">
          <x14:formula1>
            <xm:f>'Definición RC'!$I$5:$J$5</xm:f>
          </x14:formula1>
          <xm:sqref>F10:I58 F61:I78</xm:sqref>
        </x14:dataValidation>
        <x14:dataValidation type="list" allowBlank="1" showInputMessage="1" showErrorMessage="1">
          <x14:formula1>
            <xm:f>'Opciones Tratamiento'!$E$2:$E$4</xm:f>
          </x14:formula1>
          <xm:sqref>B10:B58 B61 B73 B70 B67</xm:sqref>
        </x14:dataValidation>
        <x14:dataValidation type="custom" allowBlank="1" showInputMessage="1" showErrorMessage="1" error="Recuerde que las acciones se generan bajo la medida de mitigar el riesgo">
          <x14:formula1>
            <xm:f>IF(OR(AI10='Opciones Tratamiento'!$B$2,AI10='Opciones Tratamiento'!$B$3,AI10='Opciones Tratamiento'!$B$4),ISBLANK(AI10),ISTEXT(AI10))</xm:f>
          </x14:formula1>
          <xm:sqref>AJ53:AJ57 AJ76:AJ78 AJ61:AJ73 AJ10:AJ39 AJ41:AJ45 AJ49:AJ51</xm:sqref>
        </x14:dataValidation>
        <x14:dataValidation type="custom" allowBlank="1" showInputMessage="1" showErrorMessage="1" error="Recuerde que las acciones se generan bajo la medida de mitigar el riesgo">
          <x14:formula1>
            <xm:f>IF(OR(AI10='Opciones Tratamiento'!$B$2,AI10='Opciones Tratamiento'!$B$3,AI10='Opciones Tratamiento'!$B$4),ISBLANK(AI10),ISTEXT(AI10))</xm:f>
          </x14:formula1>
          <xm:sqref>AK53:AK57 AK76:AK78 AK61:AK73 AK49:AK51 AK41:AK45 AK10:AK39</xm:sqref>
        </x14:dataValidation>
        <x14:dataValidation type="custom" allowBlank="1" showInputMessage="1" showErrorMessage="1" error="Recuerde que las acciones se generan bajo la medida de mitigar el riesgo">
          <x14:formula1>
            <xm:f>IF(OR(AI10='Opciones Tratamiento'!$B$2,AI10='Opciones Tratamiento'!$B$3,AI10='Opciones Tratamiento'!$B$4),ISBLANK(AI10),ISTEXT(AI10))</xm:f>
          </x14:formula1>
          <xm:sqref>AL53:AL57 AL76:AL78 AL41:AL45 AL17:AL21 AL63:AL66 AL68:AL73 AL35:AL39 AL29:AL33 AL23:AL27 AL10:AL15 AL49:AL51</xm:sqref>
        </x14:dataValidation>
        <x14:dataValidation type="custom" allowBlank="1" showInputMessage="1" showErrorMessage="1" error="Recuerde que las acciones se generan bajo la medida de mitigar el riesgo">
          <x14:formula1>
            <xm:f>IF(OR(AI10='Opciones Tratamiento'!$B$2,AI10='Opciones Tratamiento'!$B$3,AI10='Opciones Tratamiento'!$B$4),ISBLANK(AI10),ISTEXT(AI10))</xm:f>
          </x14:formula1>
          <xm:sqref>AM53:AM57 AM76:AM78 AM41:AM45 AM17:AM21 AM63:AM66 AM68:AM73 AM35:AM39 AM29:AM33 AM23:AM27 AM10:AM15 AM49:AM51</xm:sqref>
        </x14:dataValidation>
        <x14:dataValidation type="custom" allowBlank="1" showInputMessage="1" showErrorMessage="1" error="Recuerde que las acciones se generan bajo la medida de mitigar el riesgo">
          <x14:formula1>
            <xm:f>IF(OR(AI10='Opciones Tratamiento'!$B$2,AI10='Opciones Tratamiento'!$B$3,AI10='Opciones Tratamiento'!$B$4),ISBLANK(AI10),ISTEXT(AI10))</xm:f>
          </x14:formula1>
          <xm:sqref>AN53:AN57 AN76:AN78 AN61:AN73 AN47:AN51 AN10:AN39 AN41:AN45</xm:sqref>
        </x14:dataValidation>
        <x14:dataValidation type="list" allowBlank="1" showInputMessage="1" showErrorMessage="1">
          <x14:formula1>
            <xm:f>'Tabla Valoración controles'!$D$4:$D$6</xm:f>
          </x14:formula1>
          <xm:sqref>W10:W78</xm:sqref>
        </x14:dataValidation>
        <x14:dataValidation type="list" allowBlank="1" showInputMessage="1" showErrorMessage="1">
          <x14:formula1>
            <xm:f>'Tabla Valoración controles'!$D$7:$D$8</xm:f>
          </x14:formula1>
          <xm:sqref>X10:X78</xm:sqref>
        </x14:dataValidation>
        <x14:dataValidation type="list" allowBlank="1" showInputMessage="1" showErrorMessage="1">
          <x14:formula1>
            <xm:f>'Tabla Valoración controles'!$D$9:$D$10</xm:f>
          </x14:formula1>
          <xm:sqref>Z10:Z78</xm:sqref>
        </x14:dataValidation>
        <x14:dataValidation type="list" allowBlank="1" showInputMessage="1" showErrorMessage="1">
          <x14:formula1>
            <xm:f>'Tabla Valoración controles'!$D$11:$D$12</xm:f>
          </x14:formula1>
          <xm:sqref>AA10:AA78</xm:sqref>
        </x14:dataValidation>
        <x14:dataValidation type="list" allowBlank="1" showInputMessage="1" showErrorMessage="1">
          <x14:formula1>
            <xm:f>'Tabla Valoración controles'!$D$13:$D$14</xm:f>
          </x14:formula1>
          <xm:sqref>AB10:AB78</xm:sqref>
        </x14:dataValidation>
        <x14:dataValidation type="list" allowBlank="1" showInputMessage="1" showErrorMessage="1">
          <x14:formula1>
            <xm:f>'Opciones Tratamiento'!$B$2:$B$5</xm:f>
          </x14:formula1>
          <xm:sqref>AI10:AI78</xm:sqref>
        </x14:dataValidation>
        <x14:dataValidation type="custom" allowBlank="1" showInputMessage="1" showErrorMessage="1" error="Recuerde que las acciones se generan bajo la medida de mitigar el riesgo">
          <x14:formula1>
            <xm:f>IF(OR(AH40='E:\Andrea Rodriguez\Downloads\[Plantilla RC CORPAMAG Actualizada 2025 (1) (3).xlsx]Opciones Tratamiento'!#REF!,AH40='E:\Andrea Rodriguez\Downloads\[Plantilla RC CORPAMAG Actualizada 2025 (1) (3).xlsx]Opciones Tratamiento'!#REF!,AH40='E:\Andrea Rodriguez\Downloads\[Plantilla RC CORPAMAG Actualizada 2025 (1) (3).xlsx]Opciones Tratamiento'!#REF!),ISBLANK(AH40),ISTEXT(AH40))</xm:f>
          </x14:formula1>
          <xm:sqref>AM40</xm:sqref>
        </x14:dataValidation>
        <x14:dataValidation type="custom" allowBlank="1" showInputMessage="1" showErrorMessage="1" error="Recuerde que las acciones se generan bajo la medida de mitigar el riesgo">
          <x14:formula1>
            <xm:f>IF(OR(AI40='E:\Andrea Rodriguez\Downloads\[Plantilla RC CORPAMAG Actualizada 2025 (1) (3).xlsx]Opciones Tratamiento'!#REF!,AI40='E:\Andrea Rodriguez\Downloads\[Plantilla RC CORPAMAG Actualizada 2025 (1) (3).xlsx]Opciones Tratamiento'!#REF!,AI40='E:\Andrea Rodriguez\Downloads\[Plantilla RC CORPAMAG Actualizada 2025 (1) (3).xlsx]Opciones Tratamiento'!#REF!),ISBLANK(AI40),ISTEXT(AI40))</xm:f>
          </x14:formula1>
          <xm:sqref>AL40 AL46</xm:sqref>
        </x14:dataValidation>
        <x14:dataValidation type="custom" allowBlank="1" showInputMessage="1" showErrorMessage="1" error="Recuerde que las acciones se generan bajo la medida de mitigar el riesgo">
          <x14:formula1>
            <xm:f>IF(OR(AI40='E:\Andrea Rodriguez\Downloads\[Plantilla RC CORPAMAG Actualizada 2025 (1) (3).xlsx]Opciones Tratamiento'!#REF!,AI40='E:\Andrea Rodriguez\Downloads\[Plantilla RC CORPAMAG Actualizada 2025 (1) (3).xlsx]Opciones Tratamiento'!#REF!,AI40='E:\Andrea Rodriguez\Downloads\[Plantilla RC CORPAMAG Actualizada 2025 (1) (3).xlsx]Opciones Tratamiento'!#REF!),ISBLANK(AI40),ISTEXT(AI40))</xm:f>
          </x14:formula1>
          <xm:sqref>AK40 AK46</xm:sqref>
        </x14:dataValidation>
        <x14:dataValidation type="custom" allowBlank="1" showInputMessage="1" showErrorMessage="1" error="Recuerde que las acciones se generan bajo la medida de mitigar el riesgo">
          <x14:formula1>
            <xm:f>IF(OR(AI40='E:\Andrea Rodriguez\Downloads\[Plantilla RC CORPAMAG Actualizada 2025 (1) (3).xlsx]Opciones Tratamiento'!#REF!,AI40='E:\Andrea Rodriguez\Downloads\[Plantilla RC CORPAMAG Actualizada 2025 (1) (3).xlsx]Opciones Tratamiento'!#REF!,AI40='E:\Andrea Rodriguez\Downloads\[Plantilla RC CORPAMAG Actualizada 2025 (1) (3).xlsx]Opciones Tratamiento'!#REF!),ISBLANK(AI40),ISTEXT(AI40))</xm:f>
          </x14:formula1>
          <xm:sqref>AJ40 AJ46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B1:J38"/>
  <sheetViews>
    <sheetView zoomScale="80" zoomScaleNormal="80" workbookViewId="0">
      <selection activeCell="D7" sqref="D7"/>
    </sheetView>
  </sheetViews>
  <sheetFormatPr baseColWidth="10" defaultRowHeight="15" x14ac:dyDescent="0.25"/>
  <cols>
    <col min="2" max="2" width="17.85546875" style="182" customWidth="1"/>
    <col min="3" max="3" width="24.7109375" style="182" customWidth="1"/>
    <col min="4" max="4" width="56.140625" style="182" customWidth="1"/>
    <col min="5" max="5" width="31.42578125" style="182" customWidth="1"/>
    <col min="6" max="6" width="30.140625" style="182" customWidth="1"/>
    <col min="7" max="7" width="29" style="182" customWidth="1"/>
    <col min="8" max="8" width="29.140625" style="182" customWidth="1"/>
    <col min="9" max="10" width="0" hidden="1" customWidth="1"/>
  </cols>
  <sheetData>
    <row r="1" spans="2:10" ht="15.75" thickBot="1" x14ac:dyDescent="0.3"/>
    <row r="2" spans="2:10" s="203" customFormat="1" ht="29.1" customHeight="1" thickBot="1" x14ac:dyDescent="0.3">
      <c r="B2" s="365" t="s">
        <v>168</v>
      </c>
      <c r="C2" s="366"/>
      <c r="D2" s="366"/>
      <c r="E2" s="366"/>
      <c r="F2" s="366"/>
      <c r="G2" s="366"/>
      <c r="H2" s="205" t="s">
        <v>219</v>
      </c>
    </row>
    <row r="3" spans="2:10" s="203" customFormat="1" ht="12.75" x14ac:dyDescent="0.25">
      <c r="B3" s="359" t="s">
        <v>220</v>
      </c>
      <c r="C3" s="360"/>
      <c r="D3" s="360"/>
      <c r="E3" s="360"/>
      <c r="F3" s="360"/>
      <c r="G3" s="360"/>
      <c r="H3" s="361"/>
    </row>
    <row r="4" spans="2:10" s="203" customFormat="1" ht="13.5" thickBot="1" x14ac:dyDescent="0.3">
      <c r="B4" s="362"/>
      <c r="C4" s="363"/>
      <c r="D4" s="363"/>
      <c r="E4" s="363"/>
      <c r="F4" s="363"/>
      <c r="G4" s="363"/>
      <c r="H4" s="364"/>
    </row>
    <row r="5" spans="2:10" s="204" customFormat="1" ht="26.25" thickBot="1" x14ac:dyDescent="0.3">
      <c r="B5" s="183" t="s">
        <v>221</v>
      </c>
      <c r="C5" s="183" t="s">
        <v>222</v>
      </c>
      <c r="D5" s="183" t="s">
        <v>223</v>
      </c>
      <c r="E5" s="184" t="s">
        <v>224</v>
      </c>
      <c r="F5" s="183" t="s">
        <v>225</v>
      </c>
      <c r="G5" s="183" t="s">
        <v>240</v>
      </c>
      <c r="H5" s="183" t="s">
        <v>226</v>
      </c>
      <c r="I5" s="204" t="s">
        <v>238</v>
      </c>
      <c r="J5" s="204" t="s">
        <v>239</v>
      </c>
    </row>
    <row r="6" spans="2:10" s="203" customFormat="1" ht="51" x14ac:dyDescent="0.25">
      <c r="B6" s="206" t="s">
        <v>206</v>
      </c>
      <c r="C6" s="209" t="s">
        <v>227</v>
      </c>
      <c r="D6" s="211" t="s">
        <v>399</v>
      </c>
      <c r="E6" s="214" t="s">
        <v>390</v>
      </c>
      <c r="F6" s="215" t="s">
        <v>391</v>
      </c>
      <c r="G6" s="215" t="s">
        <v>392</v>
      </c>
      <c r="H6" s="216" t="s">
        <v>393</v>
      </c>
    </row>
    <row r="7" spans="2:10" s="203" customFormat="1" ht="38.25" x14ac:dyDescent="0.25">
      <c r="B7" s="207" t="s">
        <v>204</v>
      </c>
      <c r="C7" s="210" t="s">
        <v>228</v>
      </c>
      <c r="D7" s="211" t="s">
        <v>260</v>
      </c>
      <c r="E7" s="217" t="s">
        <v>287</v>
      </c>
      <c r="F7" s="218" t="s">
        <v>288</v>
      </c>
      <c r="G7" s="218" t="s">
        <v>289</v>
      </c>
      <c r="H7" s="219" t="s">
        <v>290</v>
      </c>
    </row>
    <row r="8" spans="2:10" s="203" customFormat="1" ht="51" x14ac:dyDescent="0.25">
      <c r="B8" s="207" t="s">
        <v>207</v>
      </c>
      <c r="C8" s="210" t="s">
        <v>229</v>
      </c>
      <c r="D8" s="211" t="s">
        <v>252</v>
      </c>
      <c r="E8" s="217" t="s">
        <v>291</v>
      </c>
      <c r="F8" s="218" t="s">
        <v>292</v>
      </c>
      <c r="G8" s="218" t="s">
        <v>293</v>
      </c>
      <c r="H8" s="219" t="s">
        <v>294</v>
      </c>
    </row>
    <row r="9" spans="2:10" s="203" customFormat="1" ht="51" x14ac:dyDescent="0.25">
      <c r="B9" s="207" t="s">
        <v>208</v>
      </c>
      <c r="C9" s="210" t="s">
        <v>229</v>
      </c>
      <c r="D9" s="211" t="s">
        <v>253</v>
      </c>
      <c r="E9" s="217" t="s">
        <v>295</v>
      </c>
      <c r="F9" s="218" t="s">
        <v>296</v>
      </c>
      <c r="G9" s="218" t="s">
        <v>297</v>
      </c>
      <c r="H9" s="219" t="s">
        <v>298</v>
      </c>
    </row>
    <row r="10" spans="2:10" s="203" customFormat="1" ht="38.25" x14ac:dyDescent="0.25">
      <c r="B10" s="207" t="s">
        <v>209</v>
      </c>
      <c r="C10" s="210" t="s">
        <v>229</v>
      </c>
      <c r="D10" s="212" t="s">
        <v>254</v>
      </c>
      <c r="E10" s="217" t="s">
        <v>299</v>
      </c>
      <c r="F10" s="218" t="s">
        <v>300</v>
      </c>
      <c r="G10" s="218" t="s">
        <v>301</v>
      </c>
      <c r="H10" s="219" t="s">
        <v>302</v>
      </c>
    </row>
    <row r="11" spans="2:10" s="203" customFormat="1" ht="38.25" x14ac:dyDescent="0.25">
      <c r="B11" s="207" t="s">
        <v>210</v>
      </c>
      <c r="C11" s="210" t="s">
        <v>230</v>
      </c>
      <c r="D11" s="211" t="s">
        <v>284</v>
      </c>
      <c r="E11" s="217" t="s">
        <v>303</v>
      </c>
      <c r="F11" s="218" t="s">
        <v>304</v>
      </c>
      <c r="G11" s="218" t="s">
        <v>305</v>
      </c>
      <c r="H11" s="219" t="s">
        <v>306</v>
      </c>
    </row>
    <row r="12" spans="2:10" s="203" customFormat="1" ht="38.25" x14ac:dyDescent="0.25">
      <c r="B12" s="207" t="s">
        <v>211</v>
      </c>
      <c r="C12" s="210" t="s">
        <v>231</v>
      </c>
      <c r="D12" s="211" t="s">
        <v>268</v>
      </c>
      <c r="E12" s="217" t="s">
        <v>307</v>
      </c>
      <c r="F12" s="218" t="s">
        <v>308</v>
      </c>
      <c r="G12" s="218" t="s">
        <v>309</v>
      </c>
      <c r="H12" s="219" t="s">
        <v>310</v>
      </c>
    </row>
    <row r="13" spans="2:10" s="203" customFormat="1" ht="63.75" x14ac:dyDescent="0.25">
      <c r="B13" s="207" t="s">
        <v>212</v>
      </c>
      <c r="C13" s="210" t="s">
        <v>232</v>
      </c>
      <c r="D13" s="211" t="s">
        <v>273</v>
      </c>
      <c r="E13" s="217" t="s">
        <v>311</v>
      </c>
      <c r="F13" s="218" t="s">
        <v>312</v>
      </c>
      <c r="G13" s="218" t="s">
        <v>313</v>
      </c>
      <c r="H13" s="219" t="s">
        <v>314</v>
      </c>
    </row>
    <row r="14" spans="2:10" s="203" customFormat="1" ht="38.25" x14ac:dyDescent="0.25">
      <c r="B14" s="207" t="s">
        <v>266</v>
      </c>
      <c r="C14" s="210" t="s">
        <v>232</v>
      </c>
      <c r="D14" s="211" t="s">
        <v>274</v>
      </c>
      <c r="E14" s="217" t="s">
        <v>315</v>
      </c>
      <c r="F14" s="218" t="s">
        <v>316</v>
      </c>
      <c r="G14" s="218" t="s">
        <v>317</v>
      </c>
      <c r="H14" s="219" t="s">
        <v>318</v>
      </c>
    </row>
    <row r="15" spans="2:10" s="203" customFormat="1" ht="51" x14ac:dyDescent="0.25">
      <c r="B15" s="207" t="s">
        <v>267</v>
      </c>
      <c r="C15" s="210" t="s">
        <v>233</v>
      </c>
      <c r="D15" s="211" t="s">
        <v>335</v>
      </c>
      <c r="E15" s="217" t="s">
        <v>352</v>
      </c>
      <c r="F15" s="218" t="s">
        <v>353</v>
      </c>
      <c r="G15" s="218" t="s">
        <v>354</v>
      </c>
      <c r="H15" s="219" t="s">
        <v>355</v>
      </c>
    </row>
    <row r="16" spans="2:10" s="203" customFormat="1" ht="63.75" x14ac:dyDescent="0.25">
      <c r="B16" s="223" t="s">
        <v>338</v>
      </c>
      <c r="C16" s="224" t="s">
        <v>341</v>
      </c>
      <c r="D16" s="240" t="s">
        <v>347</v>
      </c>
      <c r="E16" s="225" t="s">
        <v>356</v>
      </c>
      <c r="F16" s="226" t="s">
        <v>357</v>
      </c>
      <c r="G16" s="226" t="s">
        <v>358</v>
      </c>
      <c r="H16" s="227" t="s">
        <v>359</v>
      </c>
    </row>
    <row r="17" spans="2:10" s="203" customFormat="1" ht="76.5" x14ac:dyDescent="0.25">
      <c r="B17" s="223" t="s">
        <v>339</v>
      </c>
      <c r="C17" s="224" t="s">
        <v>341</v>
      </c>
      <c r="D17" s="240" t="s">
        <v>368</v>
      </c>
      <c r="E17" s="225" t="s">
        <v>363</v>
      </c>
      <c r="F17" s="226" t="s">
        <v>360</v>
      </c>
      <c r="G17" s="226" t="s">
        <v>361</v>
      </c>
      <c r="H17" s="227" t="s">
        <v>362</v>
      </c>
    </row>
    <row r="18" spans="2:10" s="203" customFormat="1" ht="64.5" thickBot="1" x14ac:dyDescent="0.3">
      <c r="B18" s="208" t="s">
        <v>340</v>
      </c>
      <c r="C18" s="213" t="s">
        <v>286</v>
      </c>
      <c r="D18" s="254" t="s">
        <v>387</v>
      </c>
      <c r="E18" s="220" t="s">
        <v>376</v>
      </c>
      <c r="F18" s="221" t="s">
        <v>377</v>
      </c>
      <c r="G18" s="221" t="s">
        <v>378</v>
      </c>
      <c r="H18" s="222" t="s">
        <v>379</v>
      </c>
    </row>
    <row r="23" spans="2:10" x14ac:dyDescent="0.25">
      <c r="D23" s="262"/>
      <c r="E23" s="251"/>
      <c r="F23" s="251"/>
      <c r="G23" s="251"/>
      <c r="H23" s="251"/>
      <c r="I23" s="251"/>
      <c r="J23" s="251"/>
    </row>
    <row r="24" spans="2:10" x14ac:dyDescent="0.25">
      <c r="D24"/>
      <c r="E24"/>
      <c r="F24"/>
      <c r="G24"/>
      <c r="H24"/>
    </row>
    <row r="25" spans="2:10" x14ac:dyDescent="0.25">
      <c r="D25"/>
      <c r="E25"/>
      <c r="F25"/>
      <c r="G25"/>
      <c r="H25"/>
    </row>
    <row r="26" spans="2:10" x14ac:dyDescent="0.25">
      <c r="E26"/>
      <c r="F26"/>
      <c r="G26"/>
      <c r="H26"/>
    </row>
    <row r="27" spans="2:10" x14ac:dyDescent="0.25">
      <c r="F27"/>
    </row>
    <row r="28" spans="2:10" x14ac:dyDescent="0.25">
      <c r="F28"/>
      <c r="G28"/>
    </row>
    <row r="29" spans="2:10" x14ac:dyDescent="0.25">
      <c r="G29"/>
    </row>
    <row r="30" spans="2:10" x14ac:dyDescent="0.25">
      <c r="G30"/>
    </row>
    <row r="31" spans="2:10" x14ac:dyDescent="0.25">
      <c r="G31"/>
    </row>
    <row r="35" spans="4:10" x14ac:dyDescent="0.25">
      <c r="D35" s="251"/>
      <c r="E35" s="251"/>
      <c r="F35" s="251"/>
      <c r="G35" s="251"/>
      <c r="H35" s="251"/>
      <c r="I35" s="251"/>
      <c r="J35" s="251"/>
    </row>
    <row r="36" spans="4:10" x14ac:dyDescent="0.25">
      <c r="D36"/>
      <c r="E36"/>
      <c r="F36"/>
      <c r="G36"/>
      <c r="H36"/>
    </row>
    <row r="37" spans="4:10" x14ac:dyDescent="0.25">
      <c r="D37"/>
      <c r="E37"/>
      <c r="F37"/>
      <c r="G37"/>
      <c r="H37"/>
    </row>
    <row r="38" spans="4:10" x14ac:dyDescent="0.25">
      <c r="D38"/>
      <c r="E38"/>
      <c r="F38"/>
      <c r="G38"/>
      <c r="H38"/>
    </row>
  </sheetData>
  <mergeCells count="2">
    <mergeCell ref="B3:H4"/>
    <mergeCell ref="B2:G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38"/>
  <sheetViews>
    <sheetView zoomScale="75" zoomScaleNormal="100" workbookViewId="0">
      <selection activeCell="C29" sqref="C29"/>
    </sheetView>
  </sheetViews>
  <sheetFormatPr baseColWidth="10" defaultRowHeight="15" x14ac:dyDescent="0.25"/>
  <cols>
    <col min="1" max="15" width="10.85546875" style="114"/>
    <col min="16" max="16" width="10.85546875" style="113"/>
    <col min="17" max="22" width="10.85546875" style="17"/>
  </cols>
  <sheetData>
    <row r="1" spans="1:16" s="17" customFormat="1" x14ac:dyDescent="0.25">
      <c r="A1" s="113"/>
      <c r="B1" s="113"/>
      <c r="C1" s="113"/>
      <c r="D1" s="113"/>
      <c r="E1" s="113"/>
      <c r="F1" s="113"/>
      <c r="G1" s="113"/>
      <c r="H1" s="113"/>
      <c r="I1" s="113"/>
      <c r="J1" s="113"/>
      <c r="K1" s="113"/>
      <c r="L1" s="113"/>
      <c r="M1" s="113"/>
      <c r="N1" s="113"/>
      <c r="O1" s="113"/>
      <c r="P1" s="113"/>
    </row>
    <row r="2" spans="1:16" s="17" customFormat="1" x14ac:dyDescent="0.25">
      <c r="A2" s="113"/>
      <c r="B2" s="113"/>
      <c r="C2" s="113"/>
      <c r="D2" s="113"/>
      <c r="E2" s="113"/>
      <c r="F2" s="113"/>
      <c r="G2" s="113"/>
      <c r="H2" s="113"/>
      <c r="I2" s="113"/>
      <c r="J2" s="113"/>
      <c r="K2" s="113"/>
      <c r="L2" s="113"/>
      <c r="M2" s="113"/>
      <c r="N2" s="113"/>
      <c r="O2" s="113"/>
      <c r="P2" s="113"/>
    </row>
    <row r="3" spans="1:16" ht="15" customHeight="1" x14ac:dyDescent="0.25">
      <c r="A3" s="406" t="s">
        <v>102</v>
      </c>
      <c r="B3" s="406"/>
      <c r="C3" s="367" t="s">
        <v>2</v>
      </c>
      <c r="D3" s="367"/>
      <c r="E3" s="367"/>
      <c r="F3" s="367"/>
      <c r="G3" s="367"/>
      <c r="H3" s="367"/>
      <c r="I3" s="367"/>
      <c r="J3" s="367"/>
      <c r="K3" s="367"/>
      <c r="L3" s="367"/>
      <c r="M3" s="113"/>
      <c r="N3" s="113"/>
      <c r="O3" s="113"/>
    </row>
    <row r="4" spans="1:16" x14ac:dyDescent="0.25">
      <c r="A4" s="406"/>
      <c r="B4" s="406"/>
      <c r="C4" s="367"/>
      <c r="D4" s="367"/>
      <c r="E4" s="367"/>
      <c r="F4" s="367"/>
      <c r="G4" s="367"/>
      <c r="H4" s="367"/>
      <c r="I4" s="367"/>
      <c r="J4" s="367"/>
      <c r="K4" s="367"/>
      <c r="L4" s="367"/>
      <c r="M4" s="113"/>
      <c r="N4" s="113"/>
      <c r="O4" s="113"/>
    </row>
    <row r="5" spans="1:16" ht="15.75" thickBot="1" x14ac:dyDescent="0.3">
      <c r="A5" s="406"/>
      <c r="B5" s="406"/>
      <c r="C5" s="367"/>
      <c r="D5" s="367"/>
      <c r="E5" s="367"/>
      <c r="F5" s="367"/>
      <c r="G5" s="367"/>
      <c r="H5" s="367"/>
      <c r="I5" s="367"/>
      <c r="J5" s="367"/>
      <c r="K5" s="367"/>
      <c r="L5" s="367"/>
      <c r="M5" s="113"/>
      <c r="N5" s="113"/>
      <c r="O5" s="113"/>
    </row>
    <row r="6" spans="1:16" ht="15" customHeight="1" x14ac:dyDescent="0.25">
      <c r="A6" s="399" t="s">
        <v>4</v>
      </c>
      <c r="B6" s="389" t="s">
        <v>218</v>
      </c>
      <c r="C6" s="130"/>
      <c r="D6" s="131"/>
      <c r="E6" s="368"/>
      <c r="F6" s="370"/>
      <c r="G6" s="368"/>
      <c r="H6" s="370"/>
      <c r="I6" s="368"/>
      <c r="J6" s="370"/>
      <c r="K6" s="373"/>
      <c r="L6" s="375"/>
      <c r="N6" s="134" t="s">
        <v>63</v>
      </c>
      <c r="O6" s="135"/>
    </row>
    <row r="7" spans="1:16" ht="15" customHeight="1" x14ac:dyDescent="0.25">
      <c r="A7" s="399"/>
      <c r="B7" s="390"/>
      <c r="C7" s="132"/>
      <c r="D7" s="133"/>
      <c r="E7" s="369"/>
      <c r="F7" s="371"/>
      <c r="G7" s="369"/>
      <c r="H7" s="371"/>
      <c r="I7" s="369"/>
      <c r="J7" s="371"/>
      <c r="K7" s="374"/>
      <c r="L7" s="376"/>
      <c r="M7" s="113"/>
      <c r="N7" s="136"/>
      <c r="O7" s="137"/>
    </row>
    <row r="8" spans="1:16" ht="15" customHeight="1" x14ac:dyDescent="0.25">
      <c r="A8" s="399"/>
      <c r="B8" s="390"/>
      <c r="C8" s="369"/>
      <c r="D8" s="372"/>
      <c r="E8" s="109"/>
      <c r="F8" s="110"/>
      <c r="G8" s="109"/>
      <c r="H8" s="110"/>
      <c r="I8" s="109"/>
      <c r="J8" s="110"/>
      <c r="K8" s="117"/>
      <c r="L8" s="118"/>
      <c r="M8" s="113"/>
      <c r="N8" s="136"/>
      <c r="O8" s="137"/>
    </row>
    <row r="9" spans="1:16" ht="15.95" customHeight="1" thickBot="1" x14ac:dyDescent="0.3">
      <c r="A9" s="399"/>
      <c r="B9" s="391"/>
      <c r="C9" s="369"/>
      <c r="D9" s="372"/>
      <c r="E9" s="109"/>
      <c r="F9" s="110"/>
      <c r="G9" s="109"/>
      <c r="H9" s="110"/>
      <c r="I9" s="109"/>
      <c r="J9" s="110"/>
      <c r="K9" s="119"/>
      <c r="L9" s="120"/>
      <c r="M9" s="113"/>
      <c r="N9" s="138"/>
      <c r="O9" s="139"/>
    </row>
    <row r="10" spans="1:16" ht="15" customHeight="1" x14ac:dyDescent="0.25">
      <c r="A10" s="399"/>
      <c r="B10" s="389" t="s">
        <v>74</v>
      </c>
      <c r="C10" s="379"/>
      <c r="D10" s="380"/>
      <c r="E10" s="379"/>
      <c r="F10" s="381"/>
      <c r="G10" s="368"/>
      <c r="H10" s="370"/>
      <c r="I10" s="368"/>
      <c r="J10" s="370"/>
      <c r="K10" s="373"/>
      <c r="L10" s="375"/>
      <c r="M10" s="113"/>
      <c r="N10" s="140" t="s">
        <v>64</v>
      </c>
      <c r="O10" s="141"/>
    </row>
    <row r="11" spans="1:16" x14ac:dyDescent="0.25">
      <c r="A11" s="399"/>
      <c r="B11" s="390"/>
      <c r="C11" s="377"/>
      <c r="D11" s="378"/>
      <c r="E11" s="377"/>
      <c r="F11" s="382"/>
      <c r="G11" s="369"/>
      <c r="H11" s="371"/>
      <c r="I11" s="369"/>
      <c r="J11" s="371"/>
      <c r="K11" s="374"/>
      <c r="L11" s="376"/>
      <c r="M11" s="113"/>
      <c r="N11" s="142"/>
      <c r="O11" s="143"/>
    </row>
    <row r="12" spans="1:16" x14ac:dyDescent="0.25">
      <c r="A12" s="399"/>
      <c r="B12" s="390"/>
      <c r="C12" s="377"/>
      <c r="D12" s="378"/>
      <c r="E12" s="123"/>
      <c r="F12" s="124"/>
      <c r="G12" s="109"/>
      <c r="H12" s="110"/>
      <c r="I12" s="109"/>
      <c r="J12" s="110"/>
      <c r="K12" s="117"/>
      <c r="L12" s="118"/>
      <c r="M12" s="113"/>
      <c r="N12" s="142"/>
      <c r="O12" s="143"/>
    </row>
    <row r="13" spans="1:16" ht="15.75" thickBot="1" x14ac:dyDescent="0.3">
      <c r="A13" s="399"/>
      <c r="B13" s="391"/>
      <c r="C13" s="383"/>
      <c r="D13" s="384"/>
      <c r="E13" s="125"/>
      <c r="F13" s="126"/>
      <c r="G13" s="111"/>
      <c r="H13" s="112"/>
      <c r="I13" s="111"/>
      <c r="J13" s="112"/>
      <c r="K13" s="119"/>
      <c r="L13" s="120"/>
      <c r="M13" s="113"/>
      <c r="N13" s="144"/>
      <c r="O13" s="145"/>
    </row>
    <row r="14" spans="1:16" ht="15" customHeight="1" x14ac:dyDescent="0.25">
      <c r="A14" s="399"/>
      <c r="B14" s="389" t="s">
        <v>76</v>
      </c>
      <c r="C14" s="379"/>
      <c r="D14" s="380"/>
      <c r="E14" s="121"/>
      <c r="F14" s="122"/>
      <c r="G14" s="121"/>
      <c r="H14" s="122"/>
      <c r="I14" s="107"/>
      <c r="J14" s="108"/>
      <c r="K14" s="115"/>
      <c r="L14" s="116"/>
      <c r="M14" s="113"/>
      <c r="N14" s="146" t="s">
        <v>65</v>
      </c>
      <c r="O14" s="147"/>
    </row>
    <row r="15" spans="1:16" x14ac:dyDescent="0.25">
      <c r="A15" s="399"/>
      <c r="B15" s="390"/>
      <c r="C15" s="377"/>
      <c r="D15" s="378"/>
      <c r="E15" s="123"/>
      <c r="F15" s="124"/>
      <c r="G15" s="123"/>
      <c r="H15" s="124"/>
      <c r="I15" s="109"/>
      <c r="J15" s="110"/>
      <c r="K15" s="117"/>
      <c r="L15" s="118"/>
      <c r="M15" s="113"/>
      <c r="N15" s="148"/>
      <c r="O15" s="149"/>
    </row>
    <row r="16" spans="1:16" x14ac:dyDescent="0.25">
      <c r="A16" s="399"/>
      <c r="B16" s="390"/>
      <c r="C16" s="377"/>
      <c r="D16" s="378"/>
      <c r="E16" s="377"/>
      <c r="F16" s="382"/>
      <c r="G16" s="377"/>
      <c r="H16" s="382"/>
      <c r="I16" s="369"/>
      <c r="J16" s="371"/>
      <c r="K16" s="374"/>
      <c r="L16" s="376"/>
      <c r="M16" s="113"/>
      <c r="N16" s="148"/>
      <c r="O16" s="149"/>
    </row>
    <row r="17" spans="1:16" ht="15.75" thickBot="1" x14ac:dyDescent="0.3">
      <c r="A17" s="399"/>
      <c r="B17" s="391"/>
      <c r="C17" s="377"/>
      <c r="D17" s="378"/>
      <c r="E17" s="383"/>
      <c r="F17" s="402"/>
      <c r="G17" s="383"/>
      <c r="H17" s="402"/>
      <c r="I17" s="403"/>
      <c r="J17" s="404"/>
      <c r="K17" s="405"/>
      <c r="L17" s="396"/>
      <c r="M17" s="113"/>
      <c r="N17" s="150"/>
      <c r="O17" s="151"/>
    </row>
    <row r="18" spans="1:16" ht="15" customHeight="1" x14ac:dyDescent="0.25">
      <c r="A18" s="399"/>
      <c r="B18" s="389" t="s">
        <v>73</v>
      </c>
      <c r="C18" s="397"/>
      <c r="D18" s="398"/>
      <c r="E18" s="379"/>
      <c r="F18" s="381"/>
      <c r="G18" s="379"/>
      <c r="H18" s="381"/>
      <c r="I18" s="368"/>
      <c r="J18" s="370"/>
      <c r="K18" s="373"/>
      <c r="L18" s="375"/>
      <c r="M18" s="113"/>
      <c r="N18" s="152" t="s">
        <v>66</v>
      </c>
      <c r="O18" s="153"/>
    </row>
    <row r="19" spans="1:16" x14ac:dyDescent="0.25">
      <c r="A19" s="399"/>
      <c r="B19" s="390"/>
      <c r="C19" s="394"/>
      <c r="D19" s="395"/>
      <c r="E19" s="377"/>
      <c r="F19" s="382"/>
      <c r="G19" s="377"/>
      <c r="H19" s="382"/>
      <c r="I19" s="369"/>
      <c r="J19" s="371"/>
      <c r="K19" s="374"/>
      <c r="L19" s="376"/>
      <c r="M19" s="113"/>
      <c r="N19" s="154"/>
      <c r="O19" s="155"/>
    </row>
    <row r="20" spans="1:16" x14ac:dyDescent="0.25">
      <c r="A20" s="399"/>
      <c r="B20" s="390"/>
      <c r="C20" s="394"/>
      <c r="D20" s="395"/>
      <c r="E20" s="377"/>
      <c r="F20" s="382"/>
      <c r="G20" s="377"/>
      <c r="H20" s="382"/>
      <c r="I20" s="369"/>
      <c r="J20" s="371"/>
      <c r="K20" s="374"/>
      <c r="L20" s="376"/>
      <c r="M20" s="113"/>
      <c r="N20" s="154"/>
      <c r="O20" s="155"/>
    </row>
    <row r="21" spans="1:16" ht="15.75" thickBot="1" x14ac:dyDescent="0.3">
      <c r="A21" s="399"/>
      <c r="B21" s="391"/>
      <c r="C21" s="392"/>
      <c r="D21" s="393"/>
      <c r="E21" s="383"/>
      <c r="F21" s="402"/>
      <c r="G21" s="383"/>
      <c r="H21" s="402"/>
      <c r="I21" s="403"/>
      <c r="J21" s="404"/>
      <c r="K21" s="405"/>
      <c r="L21" s="396"/>
      <c r="M21" s="113"/>
      <c r="N21" s="156"/>
      <c r="O21" s="157"/>
    </row>
    <row r="22" spans="1:16" ht="15" customHeight="1" x14ac:dyDescent="0.25">
      <c r="A22" s="399"/>
      <c r="B22" s="389" t="s">
        <v>72</v>
      </c>
      <c r="C22" s="397"/>
      <c r="D22" s="398"/>
      <c r="E22" s="397"/>
      <c r="F22" s="400"/>
      <c r="G22" s="379"/>
      <c r="H22" s="381"/>
      <c r="I22" s="368"/>
      <c r="J22" s="370"/>
      <c r="K22" s="373"/>
      <c r="L22" s="375"/>
      <c r="M22" s="113"/>
      <c r="N22" s="113"/>
      <c r="O22" s="113"/>
    </row>
    <row r="23" spans="1:16" x14ac:dyDescent="0.25">
      <c r="A23" s="399"/>
      <c r="B23" s="390"/>
      <c r="C23" s="394"/>
      <c r="D23" s="395"/>
      <c r="E23" s="394"/>
      <c r="F23" s="401"/>
      <c r="G23" s="377"/>
      <c r="H23" s="382"/>
      <c r="I23" s="369"/>
      <c r="J23" s="371"/>
      <c r="K23" s="374"/>
      <c r="L23" s="376"/>
      <c r="M23" s="113"/>
      <c r="N23" s="113"/>
      <c r="O23" s="113"/>
    </row>
    <row r="24" spans="1:16" x14ac:dyDescent="0.25">
      <c r="A24" s="399"/>
      <c r="B24" s="390"/>
      <c r="C24" s="394"/>
      <c r="D24" s="395"/>
      <c r="E24" s="127"/>
      <c r="F24" s="128"/>
      <c r="G24" s="123"/>
      <c r="H24" s="124"/>
      <c r="I24" s="109"/>
      <c r="J24" s="110"/>
      <c r="K24" s="117"/>
      <c r="L24" s="118"/>
      <c r="M24" s="113"/>
      <c r="N24" s="113"/>
      <c r="O24" s="113"/>
    </row>
    <row r="25" spans="1:16" ht="15.75" thickBot="1" x14ac:dyDescent="0.3">
      <c r="A25" s="399"/>
      <c r="B25" s="391"/>
      <c r="C25" s="392"/>
      <c r="D25" s="393"/>
      <c r="E25" s="129"/>
      <c r="F25" s="158"/>
      <c r="G25" s="125"/>
      <c r="H25" s="126"/>
      <c r="I25" s="111"/>
      <c r="J25" s="112"/>
      <c r="K25" s="119"/>
      <c r="L25" s="120"/>
      <c r="M25" s="113"/>
      <c r="N25" s="113"/>
      <c r="O25" s="113"/>
    </row>
    <row r="26" spans="1:16" ht="15" customHeight="1" x14ac:dyDescent="0.25">
      <c r="A26" s="113"/>
      <c r="B26" s="113"/>
      <c r="C26" s="385" t="s">
        <v>216</v>
      </c>
      <c r="D26" s="386"/>
      <c r="E26" s="385" t="s">
        <v>215</v>
      </c>
      <c r="F26" s="386"/>
      <c r="G26" s="385" t="s">
        <v>71</v>
      </c>
      <c r="H26" s="386"/>
      <c r="I26" s="385" t="s">
        <v>70</v>
      </c>
      <c r="J26" s="386"/>
      <c r="K26" s="385" t="s">
        <v>69</v>
      </c>
      <c r="L26" s="386"/>
      <c r="M26" s="113"/>
      <c r="N26" s="113"/>
      <c r="O26" s="113"/>
    </row>
    <row r="27" spans="1:16" ht="15.75" thickBot="1" x14ac:dyDescent="0.3">
      <c r="A27" s="113"/>
      <c r="B27" s="113"/>
      <c r="C27" s="387"/>
      <c r="D27" s="388"/>
      <c r="E27" s="387"/>
      <c r="F27" s="388"/>
      <c r="G27" s="387"/>
      <c r="H27" s="388"/>
      <c r="I27" s="387"/>
      <c r="J27" s="388"/>
      <c r="K27" s="387"/>
      <c r="L27" s="388"/>
      <c r="M27" s="113"/>
      <c r="N27" s="113"/>
      <c r="O27" s="113"/>
    </row>
    <row r="28" spans="1:16" x14ac:dyDescent="0.25">
      <c r="A28" s="113"/>
      <c r="B28" s="113"/>
      <c r="C28" s="113"/>
      <c r="D28" s="113"/>
      <c r="E28" s="113"/>
      <c r="F28" s="113"/>
      <c r="G28" s="113"/>
      <c r="H28" s="113"/>
      <c r="I28" s="113"/>
      <c r="J28" s="113"/>
      <c r="K28" s="113"/>
      <c r="L28" s="113"/>
      <c r="M28" s="113"/>
      <c r="N28" s="113"/>
      <c r="O28" s="113"/>
    </row>
    <row r="29" spans="1:16" x14ac:dyDescent="0.25">
      <c r="A29" s="113"/>
      <c r="B29" s="113"/>
      <c r="C29" s="113"/>
      <c r="D29" s="113"/>
      <c r="E29" s="113"/>
      <c r="F29" s="113"/>
      <c r="G29" s="113"/>
      <c r="H29" s="113"/>
      <c r="I29" s="113"/>
      <c r="J29" s="113"/>
      <c r="K29" s="113"/>
      <c r="L29" s="113"/>
      <c r="M29" s="113"/>
      <c r="N29" s="113"/>
      <c r="O29" s="113"/>
    </row>
    <row r="30" spans="1:16" x14ac:dyDescent="0.25">
      <c r="A30" s="113"/>
      <c r="B30" s="113"/>
      <c r="C30" s="113"/>
      <c r="D30" s="113"/>
      <c r="E30" s="113"/>
      <c r="F30" s="113"/>
      <c r="G30" s="113"/>
      <c r="H30" s="113"/>
      <c r="I30" s="113"/>
      <c r="J30" s="113"/>
      <c r="K30" s="113"/>
      <c r="L30" s="113"/>
      <c r="M30" s="113"/>
      <c r="N30" s="113"/>
      <c r="O30" s="113"/>
    </row>
    <row r="31" spans="1:16" s="17" customFormat="1" x14ac:dyDescent="0.25">
      <c r="A31" s="113"/>
      <c r="B31" s="113"/>
      <c r="C31" s="113"/>
      <c r="D31" s="113"/>
      <c r="E31" s="113"/>
      <c r="F31" s="113"/>
      <c r="G31" s="113"/>
      <c r="H31" s="113"/>
      <c r="I31" s="113"/>
      <c r="J31" s="113"/>
      <c r="K31" s="113"/>
      <c r="L31" s="113"/>
      <c r="M31" s="113"/>
      <c r="N31" s="113"/>
      <c r="O31" s="113"/>
      <c r="P31" s="113"/>
    </row>
    <row r="32" spans="1:16" s="17" customFormat="1" x14ac:dyDescent="0.25">
      <c r="A32" s="113"/>
      <c r="B32" s="113"/>
      <c r="C32" s="113"/>
      <c r="D32" s="113"/>
      <c r="E32" s="113"/>
      <c r="F32" s="113"/>
      <c r="G32" s="113"/>
      <c r="H32" s="113"/>
      <c r="I32" s="113"/>
      <c r="J32" s="113"/>
      <c r="K32" s="113"/>
      <c r="L32" s="113"/>
      <c r="M32" s="113"/>
      <c r="N32" s="113"/>
      <c r="O32" s="113"/>
      <c r="P32" s="113"/>
    </row>
    <row r="33" spans="1:16" s="17" customFormat="1" x14ac:dyDescent="0.25">
      <c r="A33" s="113"/>
      <c r="B33" s="113"/>
      <c r="C33" s="113"/>
      <c r="D33" s="113"/>
      <c r="E33" s="113"/>
      <c r="F33" s="113"/>
      <c r="G33" s="113"/>
      <c r="H33" s="113"/>
      <c r="I33" s="113"/>
      <c r="J33" s="113"/>
      <c r="K33" s="113"/>
      <c r="L33" s="113"/>
      <c r="M33" s="113"/>
      <c r="N33" s="113"/>
      <c r="O33" s="113"/>
      <c r="P33" s="113"/>
    </row>
    <row r="34" spans="1:16" s="17" customFormat="1" x14ac:dyDescent="0.25">
      <c r="A34" s="113"/>
      <c r="B34" s="113"/>
      <c r="C34" s="113"/>
      <c r="D34" s="113"/>
      <c r="E34" s="113"/>
      <c r="F34" s="113"/>
      <c r="G34" s="113"/>
      <c r="H34" s="113"/>
      <c r="I34" s="113"/>
      <c r="J34" s="113"/>
      <c r="K34" s="113"/>
      <c r="L34" s="113"/>
      <c r="M34" s="113"/>
      <c r="N34" s="113"/>
      <c r="O34" s="113"/>
      <c r="P34" s="113"/>
    </row>
    <row r="35" spans="1:16" s="17" customFormat="1" x14ac:dyDescent="0.25">
      <c r="A35" s="113"/>
      <c r="B35" s="113"/>
      <c r="C35" s="113"/>
      <c r="D35" s="113"/>
      <c r="E35" s="113"/>
      <c r="F35" s="113"/>
      <c r="G35" s="113"/>
      <c r="H35" s="113"/>
      <c r="I35" s="113"/>
      <c r="J35" s="113"/>
      <c r="K35" s="113"/>
      <c r="L35" s="113"/>
      <c r="M35" s="113"/>
      <c r="N35" s="113"/>
      <c r="O35" s="113"/>
      <c r="P35" s="113"/>
    </row>
    <row r="36" spans="1:16" s="17" customFormat="1" x14ac:dyDescent="0.25">
      <c r="A36" s="113"/>
      <c r="B36" s="113"/>
      <c r="C36" s="113"/>
      <c r="D36" s="113"/>
      <c r="E36" s="113"/>
      <c r="F36" s="113"/>
      <c r="G36" s="113"/>
      <c r="H36" s="113"/>
      <c r="I36" s="113"/>
      <c r="J36" s="113"/>
      <c r="K36" s="113"/>
      <c r="L36" s="113"/>
      <c r="M36" s="113"/>
      <c r="N36" s="113"/>
      <c r="O36" s="113"/>
      <c r="P36" s="113"/>
    </row>
    <row r="37" spans="1:16" s="17" customFormat="1" x14ac:dyDescent="0.25">
      <c r="A37" s="113"/>
      <c r="B37" s="113"/>
      <c r="C37" s="113"/>
      <c r="D37" s="113"/>
      <c r="E37" s="113"/>
      <c r="F37" s="113"/>
      <c r="G37" s="113"/>
      <c r="H37" s="113"/>
      <c r="I37" s="113"/>
      <c r="J37" s="113"/>
      <c r="K37" s="113"/>
      <c r="L37" s="113"/>
      <c r="M37" s="113"/>
      <c r="N37" s="113"/>
      <c r="O37" s="113"/>
      <c r="P37" s="113"/>
    </row>
    <row r="38" spans="1:16" s="17" customFormat="1" x14ac:dyDescent="0.25">
      <c r="A38" s="113"/>
      <c r="B38" s="113"/>
      <c r="C38" s="113"/>
      <c r="D38" s="113"/>
      <c r="E38" s="113"/>
      <c r="F38" s="113"/>
      <c r="G38" s="113"/>
      <c r="H38" s="113"/>
      <c r="I38" s="113"/>
      <c r="J38" s="113"/>
      <c r="K38" s="113"/>
      <c r="L38" s="113"/>
      <c r="M38" s="113"/>
      <c r="N38" s="113"/>
      <c r="O38" s="113"/>
      <c r="P38" s="113"/>
    </row>
  </sheetData>
  <mergeCells count="74">
    <mergeCell ref="E20:E21"/>
    <mergeCell ref="F20:F21"/>
    <mergeCell ref="K20:K21"/>
    <mergeCell ref="L20:L21"/>
    <mergeCell ref="A3:B5"/>
    <mergeCell ref="K18:K19"/>
    <mergeCell ref="G18:G19"/>
    <mergeCell ref="H16:H17"/>
    <mergeCell ref="I16:I17"/>
    <mergeCell ref="J16:J17"/>
    <mergeCell ref="K16:K17"/>
    <mergeCell ref="C16:D17"/>
    <mergeCell ref="E16:E17"/>
    <mergeCell ref="F16:F17"/>
    <mergeCell ref="G16:G17"/>
    <mergeCell ref="L18:L19"/>
    <mergeCell ref="C26:D27"/>
    <mergeCell ref="E26:F27"/>
    <mergeCell ref="G26:H27"/>
    <mergeCell ref="I26:J27"/>
    <mergeCell ref="A6:A25"/>
    <mergeCell ref="C22:D23"/>
    <mergeCell ref="E22:E23"/>
    <mergeCell ref="F22:F23"/>
    <mergeCell ref="G20:G21"/>
    <mergeCell ref="H20:H21"/>
    <mergeCell ref="I20:I21"/>
    <mergeCell ref="J20:J21"/>
    <mergeCell ref="C20:D21"/>
    <mergeCell ref="J18:J19"/>
    <mergeCell ref="E18:E19"/>
    <mergeCell ref="F18:F19"/>
    <mergeCell ref="K26:L27"/>
    <mergeCell ref="B6:B9"/>
    <mergeCell ref="B10:B13"/>
    <mergeCell ref="B14:B17"/>
    <mergeCell ref="B18:B21"/>
    <mergeCell ref="B22:B25"/>
    <mergeCell ref="C25:D25"/>
    <mergeCell ref="K22:K23"/>
    <mergeCell ref="L22:L23"/>
    <mergeCell ref="C24:D24"/>
    <mergeCell ref="G22:G23"/>
    <mergeCell ref="H22:H23"/>
    <mergeCell ref="I22:I23"/>
    <mergeCell ref="J22:J23"/>
    <mergeCell ref="L16:L17"/>
    <mergeCell ref="C18:D19"/>
    <mergeCell ref="H18:H19"/>
    <mergeCell ref="I18:I19"/>
    <mergeCell ref="C15:D15"/>
    <mergeCell ref="C14:D14"/>
    <mergeCell ref="C13:D13"/>
    <mergeCell ref="L10:L11"/>
    <mergeCell ref="C12:D12"/>
    <mergeCell ref="H10:H11"/>
    <mergeCell ref="I10:I11"/>
    <mergeCell ref="J10:J11"/>
    <mergeCell ref="K10:K11"/>
    <mergeCell ref="C10:D11"/>
    <mergeCell ref="E10:E11"/>
    <mergeCell ref="F10:F11"/>
    <mergeCell ref="G10:G11"/>
    <mergeCell ref="C3:L5"/>
    <mergeCell ref="E6:E7"/>
    <mergeCell ref="F6:F7"/>
    <mergeCell ref="C9:D9"/>
    <mergeCell ref="K6:K7"/>
    <mergeCell ref="L6:L7"/>
    <mergeCell ref="C8:D8"/>
    <mergeCell ref="G6:G7"/>
    <mergeCell ref="H6:H7"/>
    <mergeCell ref="I6:I7"/>
    <mergeCell ref="J6:J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X38"/>
  <sheetViews>
    <sheetView zoomScale="92" zoomScaleNormal="87" workbookViewId="0">
      <selection activeCell="R17" sqref="R17"/>
    </sheetView>
  </sheetViews>
  <sheetFormatPr baseColWidth="10" defaultRowHeight="15" x14ac:dyDescent="0.25"/>
  <cols>
    <col min="1" max="15" width="10.85546875" style="114"/>
    <col min="16" max="24" width="10.85546875" style="17"/>
  </cols>
  <sheetData>
    <row r="1" spans="1:15" x14ac:dyDescent="0.25">
      <c r="A1" s="113"/>
      <c r="B1" s="113"/>
      <c r="C1" s="113"/>
      <c r="D1" s="113"/>
      <c r="E1" s="113"/>
      <c r="F1" s="113"/>
      <c r="G1" s="113"/>
      <c r="H1" s="113"/>
      <c r="I1" s="113"/>
      <c r="J1" s="113"/>
      <c r="K1" s="113"/>
      <c r="L1" s="113"/>
      <c r="M1" s="113"/>
      <c r="N1" s="113"/>
      <c r="O1" s="113"/>
    </row>
    <row r="2" spans="1:15" ht="15" customHeight="1" x14ac:dyDescent="0.25">
      <c r="A2" s="113"/>
      <c r="B2" s="113"/>
      <c r="C2" s="113"/>
      <c r="D2" s="113"/>
      <c r="E2" s="113"/>
      <c r="F2" s="113"/>
      <c r="G2" s="113"/>
      <c r="H2" s="113"/>
      <c r="I2" s="113"/>
      <c r="J2" s="113"/>
      <c r="K2" s="113"/>
      <c r="L2" s="113"/>
      <c r="M2" s="113"/>
      <c r="N2" s="113"/>
      <c r="O2" s="113"/>
    </row>
    <row r="3" spans="1:15" ht="15" customHeight="1" x14ac:dyDescent="0.25">
      <c r="A3" s="406" t="s">
        <v>217</v>
      </c>
      <c r="B3" s="406"/>
      <c r="C3" s="367" t="s">
        <v>2</v>
      </c>
      <c r="D3" s="367"/>
      <c r="E3" s="367"/>
      <c r="F3" s="367"/>
      <c r="G3" s="367"/>
      <c r="H3" s="367"/>
      <c r="I3" s="367"/>
      <c r="J3" s="367"/>
      <c r="K3" s="367"/>
      <c r="L3" s="367"/>
      <c r="M3" s="113"/>
      <c r="N3" s="113"/>
      <c r="O3" s="113"/>
    </row>
    <row r="4" spans="1:15" ht="15" customHeight="1" x14ac:dyDescent="0.25">
      <c r="A4" s="406"/>
      <c r="B4" s="406"/>
      <c r="C4" s="367"/>
      <c r="D4" s="367"/>
      <c r="E4" s="367"/>
      <c r="F4" s="367"/>
      <c r="G4" s="367"/>
      <c r="H4" s="367"/>
      <c r="I4" s="367"/>
      <c r="J4" s="367"/>
      <c r="K4" s="367"/>
      <c r="L4" s="367"/>
      <c r="M4" s="113"/>
      <c r="N4" s="113"/>
      <c r="O4" s="113"/>
    </row>
    <row r="5" spans="1:15" ht="15.75" thickBot="1" x14ac:dyDescent="0.3">
      <c r="A5" s="406"/>
      <c r="B5" s="406"/>
      <c r="C5" s="367"/>
      <c r="D5" s="367"/>
      <c r="E5" s="367"/>
      <c r="F5" s="367"/>
      <c r="G5" s="367"/>
      <c r="H5" s="367"/>
      <c r="I5" s="367"/>
      <c r="J5" s="367"/>
      <c r="K5" s="367"/>
      <c r="L5" s="367"/>
      <c r="M5" s="113"/>
      <c r="N5" s="113"/>
      <c r="O5" s="113"/>
    </row>
    <row r="6" spans="1:15" ht="17.100000000000001" customHeight="1" x14ac:dyDescent="0.25">
      <c r="A6" s="399" t="s">
        <v>4</v>
      </c>
      <c r="B6" s="389" t="s">
        <v>75</v>
      </c>
      <c r="C6" s="130"/>
      <c r="D6" s="131"/>
      <c r="E6" s="368"/>
      <c r="F6" s="370"/>
      <c r="G6" s="368"/>
      <c r="H6" s="370"/>
      <c r="I6" s="368"/>
      <c r="J6" s="370"/>
      <c r="K6" s="373"/>
      <c r="L6" s="375"/>
      <c r="N6" s="134" t="s">
        <v>63</v>
      </c>
      <c r="O6" s="135"/>
    </row>
    <row r="7" spans="1:15" ht="17.100000000000001" customHeight="1" x14ac:dyDescent="0.25">
      <c r="A7" s="399"/>
      <c r="B7" s="390"/>
      <c r="C7" s="132"/>
      <c r="D7" s="133"/>
      <c r="E7" s="369"/>
      <c r="F7" s="371"/>
      <c r="G7" s="369"/>
      <c r="H7" s="371"/>
      <c r="I7" s="369"/>
      <c r="J7" s="371"/>
      <c r="K7" s="374"/>
      <c r="L7" s="376"/>
      <c r="M7" s="113"/>
      <c r="N7" s="136"/>
      <c r="O7" s="137"/>
    </row>
    <row r="8" spans="1:15" ht="17.100000000000001" customHeight="1" x14ac:dyDescent="0.25">
      <c r="A8" s="399"/>
      <c r="B8" s="390"/>
      <c r="C8" s="369"/>
      <c r="D8" s="372"/>
      <c r="E8" s="109"/>
      <c r="F8" s="110"/>
      <c r="G8" s="109"/>
      <c r="H8" s="110"/>
      <c r="I8" s="109"/>
      <c r="J8" s="110"/>
      <c r="K8" s="117"/>
      <c r="L8" s="118"/>
      <c r="M8" s="113"/>
      <c r="N8" s="136"/>
      <c r="O8" s="137"/>
    </row>
    <row r="9" spans="1:15" ht="17.100000000000001" customHeight="1" thickBot="1" x14ac:dyDescent="0.3">
      <c r="A9" s="399"/>
      <c r="B9" s="391"/>
      <c r="C9" s="369"/>
      <c r="D9" s="372"/>
      <c r="E9" s="109"/>
      <c r="F9" s="110"/>
      <c r="G9" s="109"/>
      <c r="H9" s="110"/>
      <c r="I9" s="109"/>
      <c r="J9" s="110"/>
      <c r="K9" s="119"/>
      <c r="L9" s="120"/>
      <c r="M9" s="113"/>
      <c r="N9" s="138"/>
      <c r="O9" s="139"/>
    </row>
    <row r="10" spans="1:15" ht="17.100000000000001" customHeight="1" x14ac:dyDescent="0.25">
      <c r="A10" s="399"/>
      <c r="B10" s="389" t="s">
        <v>74</v>
      </c>
      <c r="C10" s="379"/>
      <c r="D10" s="380"/>
      <c r="E10" s="379"/>
      <c r="F10" s="381"/>
      <c r="G10" s="368"/>
      <c r="H10" s="370"/>
      <c r="I10" s="368"/>
      <c r="J10" s="370"/>
      <c r="K10" s="373"/>
      <c r="L10" s="375"/>
      <c r="M10" s="113"/>
      <c r="N10" s="140" t="s">
        <v>64</v>
      </c>
      <c r="O10" s="141"/>
    </row>
    <row r="11" spans="1:15" ht="17.100000000000001" customHeight="1" x14ac:dyDescent="0.25">
      <c r="A11" s="399"/>
      <c r="B11" s="390"/>
      <c r="C11" s="377"/>
      <c r="D11" s="378"/>
      <c r="E11" s="377"/>
      <c r="F11" s="382"/>
      <c r="G11" s="369"/>
      <c r="H11" s="371"/>
      <c r="I11" s="369"/>
      <c r="J11" s="371"/>
      <c r="K11" s="374"/>
      <c r="L11" s="376"/>
      <c r="M11" s="113"/>
      <c r="N11" s="142"/>
      <c r="O11" s="143"/>
    </row>
    <row r="12" spans="1:15" ht="17.100000000000001" customHeight="1" x14ac:dyDescent="0.25">
      <c r="A12" s="399"/>
      <c r="B12" s="390"/>
      <c r="C12" s="377"/>
      <c r="D12" s="378"/>
      <c r="E12" s="123"/>
      <c r="F12" s="124"/>
      <c r="G12" s="109"/>
      <c r="H12" s="110"/>
      <c r="I12" s="109"/>
      <c r="J12" s="110"/>
      <c r="K12" s="117"/>
      <c r="L12" s="118"/>
      <c r="M12" s="113"/>
      <c r="N12" s="142"/>
      <c r="O12" s="143"/>
    </row>
    <row r="13" spans="1:15" ht="17.100000000000001" customHeight="1" thickBot="1" x14ac:dyDescent="0.3">
      <c r="A13" s="399"/>
      <c r="B13" s="391"/>
      <c r="C13" s="383"/>
      <c r="D13" s="384"/>
      <c r="E13" s="125"/>
      <c r="F13" s="126"/>
      <c r="G13" s="111"/>
      <c r="H13" s="112"/>
      <c r="I13" s="111"/>
      <c r="J13" s="112"/>
      <c r="K13" s="119"/>
      <c r="L13" s="120"/>
      <c r="M13" s="113"/>
      <c r="N13" s="144"/>
      <c r="O13" s="145"/>
    </row>
    <row r="14" spans="1:15" ht="17.100000000000001" customHeight="1" x14ac:dyDescent="0.25">
      <c r="A14" s="399"/>
      <c r="B14" s="389" t="s">
        <v>76</v>
      </c>
      <c r="C14" s="379"/>
      <c r="D14" s="380"/>
      <c r="E14" s="121"/>
      <c r="F14" s="122"/>
      <c r="G14" s="121"/>
      <c r="H14" s="122"/>
      <c r="I14" s="107"/>
      <c r="J14" s="108"/>
      <c r="K14" s="115"/>
      <c r="L14" s="116"/>
      <c r="M14" s="113"/>
      <c r="N14" s="146" t="s">
        <v>65</v>
      </c>
      <c r="O14" s="147"/>
    </row>
    <row r="15" spans="1:15" ht="17.100000000000001" customHeight="1" x14ac:dyDescent="0.25">
      <c r="A15" s="399"/>
      <c r="B15" s="390"/>
      <c r="C15" s="377"/>
      <c r="D15" s="378"/>
      <c r="E15" s="123"/>
      <c r="F15" s="124"/>
      <c r="G15" s="123"/>
      <c r="H15" s="124"/>
      <c r="I15" s="109"/>
      <c r="J15" s="110"/>
      <c r="K15" s="117"/>
      <c r="L15" s="118"/>
      <c r="M15" s="113"/>
      <c r="N15" s="148"/>
      <c r="O15" s="149"/>
    </row>
    <row r="16" spans="1:15" ht="17.100000000000001" customHeight="1" x14ac:dyDescent="0.25">
      <c r="A16" s="399"/>
      <c r="B16" s="390"/>
      <c r="C16" s="377"/>
      <c r="D16" s="378"/>
      <c r="E16" s="377"/>
      <c r="F16" s="382"/>
      <c r="G16" s="377"/>
      <c r="H16" s="382"/>
      <c r="I16" s="369"/>
      <c r="J16" s="371"/>
      <c r="K16" s="374"/>
      <c r="L16" s="376"/>
      <c r="M16" s="113"/>
      <c r="N16" s="148"/>
      <c r="O16" s="149"/>
    </row>
    <row r="17" spans="1:15" ht="17.100000000000001" customHeight="1" thickBot="1" x14ac:dyDescent="0.3">
      <c r="A17" s="399"/>
      <c r="B17" s="391"/>
      <c r="C17" s="377"/>
      <c r="D17" s="378"/>
      <c r="E17" s="383"/>
      <c r="F17" s="402"/>
      <c r="G17" s="383"/>
      <c r="H17" s="402"/>
      <c r="I17" s="403"/>
      <c r="J17" s="404"/>
      <c r="K17" s="405"/>
      <c r="L17" s="396"/>
      <c r="M17" s="113"/>
      <c r="N17" s="150"/>
      <c r="O17" s="151"/>
    </row>
    <row r="18" spans="1:15" ht="17.100000000000001" customHeight="1" x14ac:dyDescent="0.25">
      <c r="A18" s="399"/>
      <c r="B18" s="389" t="s">
        <v>73</v>
      </c>
      <c r="C18" s="397"/>
      <c r="D18" s="398"/>
      <c r="E18" s="379"/>
      <c r="F18" s="381"/>
      <c r="G18" s="379"/>
      <c r="H18" s="381"/>
      <c r="I18" s="368"/>
      <c r="J18" s="370"/>
      <c r="K18" s="373"/>
      <c r="L18" s="375"/>
      <c r="M18" s="113"/>
      <c r="N18" s="152" t="s">
        <v>66</v>
      </c>
      <c r="O18" s="153"/>
    </row>
    <row r="19" spans="1:15" ht="17.100000000000001" customHeight="1" x14ac:dyDescent="0.25">
      <c r="A19" s="399"/>
      <c r="B19" s="390"/>
      <c r="C19" s="394"/>
      <c r="D19" s="395"/>
      <c r="E19" s="377"/>
      <c r="F19" s="382"/>
      <c r="G19" s="377"/>
      <c r="H19" s="382"/>
      <c r="I19" s="369"/>
      <c r="J19" s="371"/>
      <c r="K19" s="374"/>
      <c r="L19" s="376"/>
      <c r="M19" s="113"/>
      <c r="N19" s="154"/>
      <c r="O19" s="155"/>
    </row>
    <row r="20" spans="1:15" ht="17.100000000000001" customHeight="1" x14ac:dyDescent="0.25">
      <c r="A20" s="399"/>
      <c r="B20" s="390"/>
      <c r="C20" s="394"/>
      <c r="D20" s="395"/>
      <c r="E20" s="377"/>
      <c r="F20" s="382"/>
      <c r="G20" s="377"/>
      <c r="H20" s="382"/>
      <c r="I20" s="369"/>
      <c r="J20" s="371"/>
      <c r="K20" s="374"/>
      <c r="L20" s="376"/>
      <c r="M20" s="113"/>
      <c r="N20" s="154"/>
      <c r="O20" s="155"/>
    </row>
    <row r="21" spans="1:15" ht="17.100000000000001" customHeight="1" thickBot="1" x14ac:dyDescent="0.3">
      <c r="A21" s="399"/>
      <c r="B21" s="391"/>
      <c r="C21" s="392"/>
      <c r="D21" s="393"/>
      <c r="E21" s="383"/>
      <c r="F21" s="402"/>
      <c r="G21" s="383"/>
      <c r="H21" s="402"/>
      <c r="I21" s="403"/>
      <c r="J21" s="404"/>
      <c r="K21" s="405"/>
      <c r="L21" s="396"/>
      <c r="M21" s="113"/>
      <c r="N21" s="156"/>
      <c r="O21" s="157"/>
    </row>
    <row r="22" spans="1:15" ht="17.100000000000001" customHeight="1" x14ac:dyDescent="0.25">
      <c r="A22" s="399"/>
      <c r="B22" s="389" t="s">
        <v>72</v>
      </c>
      <c r="C22" s="397"/>
      <c r="D22" s="398"/>
      <c r="E22" s="397"/>
      <c r="F22" s="400"/>
      <c r="G22" s="379"/>
      <c r="H22" s="381"/>
      <c r="I22" s="368"/>
      <c r="J22" s="370"/>
      <c r="K22" s="373"/>
      <c r="L22" s="375"/>
      <c r="M22" s="113"/>
      <c r="N22" s="113"/>
      <c r="O22" s="113"/>
    </row>
    <row r="23" spans="1:15" ht="17.100000000000001" customHeight="1" x14ac:dyDescent="0.25">
      <c r="A23" s="399"/>
      <c r="B23" s="390"/>
      <c r="C23" s="394"/>
      <c r="D23" s="395"/>
      <c r="E23" s="394"/>
      <c r="F23" s="401"/>
      <c r="G23" s="377"/>
      <c r="H23" s="382"/>
      <c r="I23" s="369"/>
      <c r="J23" s="371"/>
      <c r="K23" s="374"/>
      <c r="L23" s="376"/>
      <c r="M23" s="113"/>
      <c r="N23" s="113"/>
      <c r="O23" s="113"/>
    </row>
    <row r="24" spans="1:15" ht="17.100000000000001" customHeight="1" x14ac:dyDescent="0.25">
      <c r="A24" s="399"/>
      <c r="B24" s="390"/>
      <c r="C24" s="394"/>
      <c r="D24" s="395"/>
      <c r="E24" s="127"/>
      <c r="F24" s="128"/>
      <c r="G24" s="123"/>
      <c r="H24" s="124"/>
      <c r="I24" s="109"/>
      <c r="J24" s="110"/>
      <c r="K24" s="117"/>
      <c r="L24" s="118"/>
      <c r="M24" s="113"/>
      <c r="N24" s="113"/>
      <c r="O24" s="113"/>
    </row>
    <row r="25" spans="1:15" ht="17.100000000000001" customHeight="1" thickBot="1" x14ac:dyDescent="0.3">
      <c r="A25" s="399"/>
      <c r="B25" s="391"/>
      <c r="C25" s="392"/>
      <c r="D25" s="393"/>
      <c r="E25" s="129"/>
      <c r="F25" s="158"/>
      <c r="G25" s="125"/>
      <c r="H25" s="126"/>
      <c r="I25" s="111"/>
      <c r="J25" s="112"/>
      <c r="K25" s="119"/>
      <c r="L25" s="120"/>
      <c r="M25" s="113"/>
      <c r="N25" s="113"/>
      <c r="O25" s="113"/>
    </row>
    <row r="26" spans="1:15" ht="17.100000000000001" customHeight="1" x14ac:dyDescent="0.25">
      <c r="A26" s="113"/>
      <c r="B26" s="113"/>
      <c r="C26" s="385" t="s">
        <v>216</v>
      </c>
      <c r="D26" s="386"/>
      <c r="E26" s="385" t="s">
        <v>215</v>
      </c>
      <c r="F26" s="386"/>
      <c r="G26" s="385" t="s">
        <v>71</v>
      </c>
      <c r="H26" s="386"/>
      <c r="I26" s="385" t="s">
        <v>70</v>
      </c>
      <c r="J26" s="386"/>
      <c r="K26" s="385" t="s">
        <v>69</v>
      </c>
      <c r="L26" s="386"/>
      <c r="M26" s="113"/>
      <c r="N26" s="113"/>
      <c r="O26" s="113"/>
    </row>
    <row r="27" spans="1:15" ht="17.100000000000001" customHeight="1" thickBot="1" x14ac:dyDescent="0.3">
      <c r="A27" s="113"/>
      <c r="B27" s="113"/>
      <c r="C27" s="387"/>
      <c r="D27" s="388"/>
      <c r="E27" s="387"/>
      <c r="F27" s="388"/>
      <c r="G27" s="387"/>
      <c r="H27" s="388"/>
      <c r="I27" s="387"/>
      <c r="J27" s="388"/>
      <c r="K27" s="387"/>
      <c r="L27" s="388"/>
      <c r="M27" s="113"/>
      <c r="N27" s="113"/>
      <c r="O27" s="113"/>
    </row>
    <row r="28" spans="1:15" ht="17.100000000000001" customHeight="1" x14ac:dyDescent="0.25">
      <c r="A28" s="113"/>
      <c r="B28" s="113"/>
      <c r="C28" s="113"/>
      <c r="D28" s="113"/>
      <c r="E28" s="113"/>
      <c r="F28" s="113"/>
      <c r="G28" s="113"/>
      <c r="H28" s="113"/>
      <c r="I28" s="113"/>
      <c r="J28" s="113"/>
      <c r="K28" s="113"/>
      <c r="L28" s="113"/>
      <c r="M28" s="113"/>
      <c r="N28" s="113"/>
      <c r="O28" s="113"/>
    </row>
    <row r="29" spans="1:15" ht="17.100000000000001" customHeight="1" x14ac:dyDescent="0.25">
      <c r="A29" s="113"/>
      <c r="B29" s="113"/>
      <c r="C29" s="113"/>
      <c r="D29" s="113"/>
      <c r="E29" s="113"/>
      <c r="F29" s="113"/>
      <c r="G29" s="113"/>
      <c r="H29" s="113"/>
      <c r="I29" s="113"/>
      <c r="J29" s="113"/>
      <c r="K29" s="113"/>
      <c r="L29" s="113"/>
      <c r="M29" s="113"/>
      <c r="N29" s="113"/>
      <c r="O29" s="113"/>
    </row>
    <row r="30" spans="1:15" ht="17.100000000000001" customHeight="1" x14ac:dyDescent="0.25">
      <c r="A30" s="113"/>
      <c r="B30" s="113"/>
      <c r="C30" s="113"/>
      <c r="D30" s="113"/>
      <c r="E30" s="113"/>
      <c r="F30" s="113"/>
      <c r="G30" s="113"/>
      <c r="H30" s="113"/>
      <c r="I30" s="113"/>
      <c r="J30" s="113"/>
      <c r="K30" s="113"/>
      <c r="L30" s="113"/>
      <c r="M30" s="113"/>
      <c r="N30" s="113"/>
      <c r="O30" s="113"/>
    </row>
    <row r="31" spans="1:15" ht="17.100000000000001" customHeight="1" x14ac:dyDescent="0.25">
      <c r="A31" s="113"/>
      <c r="B31" s="113"/>
      <c r="C31" s="113"/>
      <c r="D31" s="113"/>
      <c r="E31" s="113"/>
      <c r="F31" s="113"/>
      <c r="G31" s="113"/>
      <c r="H31" s="113"/>
      <c r="I31" s="113"/>
      <c r="J31" s="113"/>
      <c r="K31" s="113"/>
      <c r="L31" s="113"/>
      <c r="M31" s="113"/>
      <c r="N31" s="113"/>
      <c r="O31" s="113"/>
    </row>
    <row r="32" spans="1:15" ht="17.100000000000001" customHeight="1" x14ac:dyDescent="0.25">
      <c r="A32" s="113"/>
      <c r="B32" s="113"/>
      <c r="C32" s="113"/>
      <c r="D32" s="113"/>
      <c r="E32" s="113"/>
      <c r="F32" s="113"/>
      <c r="G32" s="113"/>
      <c r="H32" s="113"/>
      <c r="I32" s="113"/>
      <c r="J32" s="113"/>
      <c r="K32" s="113"/>
      <c r="L32" s="113"/>
      <c r="M32" s="113"/>
      <c r="N32" s="113"/>
      <c r="O32" s="113"/>
    </row>
    <row r="33" spans="1:15" ht="17.100000000000001" customHeight="1" x14ac:dyDescent="0.25">
      <c r="A33" s="113"/>
      <c r="B33" s="113"/>
      <c r="C33" s="113"/>
      <c r="D33" s="113"/>
      <c r="E33" s="113"/>
      <c r="F33" s="113"/>
      <c r="G33" s="113"/>
      <c r="H33" s="113"/>
      <c r="I33" s="113"/>
      <c r="J33" s="113"/>
      <c r="K33" s="113"/>
      <c r="L33" s="113"/>
      <c r="M33" s="113"/>
      <c r="N33" s="113"/>
      <c r="O33" s="113"/>
    </row>
    <row r="34" spans="1:15" ht="17.100000000000001" customHeight="1" x14ac:dyDescent="0.25">
      <c r="A34" s="113"/>
      <c r="B34" s="113"/>
      <c r="C34" s="113"/>
      <c r="D34" s="113"/>
      <c r="E34" s="113"/>
      <c r="F34" s="113"/>
      <c r="G34" s="113"/>
      <c r="H34" s="113"/>
      <c r="I34" s="113"/>
      <c r="J34" s="113"/>
      <c r="K34" s="113"/>
      <c r="L34" s="113"/>
      <c r="M34" s="113"/>
      <c r="N34" s="113"/>
      <c r="O34" s="113"/>
    </row>
    <row r="35" spans="1:15" ht="17.100000000000001" customHeight="1" x14ac:dyDescent="0.25">
      <c r="A35" s="113"/>
      <c r="B35" s="113"/>
      <c r="C35" s="113"/>
      <c r="D35" s="113"/>
      <c r="E35" s="113"/>
      <c r="F35" s="113"/>
      <c r="G35" s="113"/>
      <c r="H35" s="113"/>
      <c r="I35" s="113"/>
      <c r="J35" s="113"/>
      <c r="K35" s="113"/>
      <c r="L35" s="113"/>
      <c r="M35" s="113"/>
      <c r="N35" s="113"/>
      <c r="O35" s="113"/>
    </row>
    <row r="36" spans="1:15" x14ac:dyDescent="0.25">
      <c r="A36" s="113"/>
      <c r="B36" s="113"/>
      <c r="C36" s="113"/>
      <c r="D36" s="113"/>
      <c r="E36" s="113"/>
      <c r="F36" s="113"/>
      <c r="G36" s="113"/>
      <c r="H36" s="113"/>
      <c r="I36" s="113"/>
      <c r="J36" s="113"/>
      <c r="K36" s="113"/>
      <c r="L36" s="113"/>
      <c r="M36" s="113"/>
      <c r="N36" s="113"/>
      <c r="O36" s="113"/>
    </row>
    <row r="37" spans="1:15" x14ac:dyDescent="0.25">
      <c r="A37" s="113"/>
      <c r="B37" s="113"/>
      <c r="C37" s="113"/>
      <c r="D37" s="113"/>
      <c r="E37" s="113"/>
      <c r="F37" s="113"/>
      <c r="G37" s="113"/>
      <c r="H37" s="113"/>
      <c r="I37" s="113"/>
      <c r="J37" s="113"/>
      <c r="K37" s="113"/>
      <c r="L37" s="113"/>
      <c r="M37" s="113"/>
      <c r="N37" s="113"/>
      <c r="O37" s="113"/>
    </row>
    <row r="38" spans="1:15" x14ac:dyDescent="0.25">
      <c r="A38" s="113"/>
      <c r="B38" s="113"/>
      <c r="C38" s="113"/>
      <c r="D38" s="113"/>
      <c r="E38" s="113"/>
      <c r="F38" s="113"/>
      <c r="G38" s="113"/>
      <c r="H38" s="113"/>
      <c r="I38" s="113"/>
      <c r="J38" s="113"/>
      <c r="K38" s="113"/>
      <c r="L38" s="113"/>
      <c r="M38" s="113"/>
      <c r="N38" s="113"/>
      <c r="O38" s="113"/>
    </row>
  </sheetData>
  <mergeCells count="74">
    <mergeCell ref="C26:D27"/>
    <mergeCell ref="E26:F27"/>
    <mergeCell ref="G26:H27"/>
    <mergeCell ref="I26:J27"/>
    <mergeCell ref="K26:L27"/>
    <mergeCell ref="L22:L23"/>
    <mergeCell ref="C24:D24"/>
    <mergeCell ref="C25:D25"/>
    <mergeCell ref="I18:I19"/>
    <mergeCell ref="J18:J19"/>
    <mergeCell ref="H22:H23"/>
    <mergeCell ref="I22:I23"/>
    <mergeCell ref="L18:L19"/>
    <mergeCell ref="E18:E19"/>
    <mergeCell ref="F18:F19"/>
    <mergeCell ref="G18:G19"/>
    <mergeCell ref="H18:H19"/>
    <mergeCell ref="J20:J21"/>
    <mergeCell ref="K20:K21"/>
    <mergeCell ref="L20:L21"/>
    <mergeCell ref="B18:B21"/>
    <mergeCell ref="J22:J23"/>
    <mergeCell ref="K22:K23"/>
    <mergeCell ref="B22:B25"/>
    <mergeCell ref="C22:D23"/>
    <mergeCell ref="E22:E23"/>
    <mergeCell ref="F22:F23"/>
    <mergeCell ref="G22:G23"/>
    <mergeCell ref="K18:K19"/>
    <mergeCell ref="C20:D21"/>
    <mergeCell ref="E20:E21"/>
    <mergeCell ref="F20:F21"/>
    <mergeCell ref="G20:G21"/>
    <mergeCell ref="H20:H21"/>
    <mergeCell ref="I20:I21"/>
    <mergeCell ref="C18:D19"/>
    <mergeCell ref="C12:D12"/>
    <mergeCell ref="L16:L17"/>
    <mergeCell ref="B14:B17"/>
    <mergeCell ref="C14:D14"/>
    <mergeCell ref="C15:D15"/>
    <mergeCell ref="C16:D17"/>
    <mergeCell ref="E16:E17"/>
    <mergeCell ref="F16:F17"/>
    <mergeCell ref="G16:G17"/>
    <mergeCell ref="H16:H17"/>
    <mergeCell ref="I16:I17"/>
    <mergeCell ref="J16:J17"/>
    <mergeCell ref="K16:K17"/>
    <mergeCell ref="K6:K7"/>
    <mergeCell ref="L6:L7"/>
    <mergeCell ref="C8:D8"/>
    <mergeCell ref="C9:D9"/>
    <mergeCell ref="H10:H11"/>
    <mergeCell ref="I10:I11"/>
    <mergeCell ref="J10:J11"/>
    <mergeCell ref="K10:K11"/>
    <mergeCell ref="L10:L11"/>
    <mergeCell ref="A3:B5"/>
    <mergeCell ref="C3:L5"/>
    <mergeCell ref="A6:A25"/>
    <mergeCell ref="B6:B9"/>
    <mergeCell ref="E6:E7"/>
    <mergeCell ref="F6:F7"/>
    <mergeCell ref="G6:G7"/>
    <mergeCell ref="H6:H7"/>
    <mergeCell ref="I6:I7"/>
    <mergeCell ref="J6:J7"/>
    <mergeCell ref="B10:B13"/>
    <mergeCell ref="C10:D11"/>
    <mergeCell ref="E10:E11"/>
    <mergeCell ref="F10:F11"/>
    <mergeCell ref="G10:G11"/>
    <mergeCell ref="C13:D1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I47"/>
  <sheetViews>
    <sheetView zoomScale="160" zoomScaleNormal="90" workbookViewId="0">
      <selection activeCell="D8" sqref="D8"/>
    </sheetView>
  </sheetViews>
  <sheetFormatPr baseColWidth="10" defaultRowHeight="15" x14ac:dyDescent="0.25"/>
  <cols>
    <col min="1" max="1" width="7.140625" customWidth="1"/>
    <col min="2" max="2" width="13.28515625" customWidth="1"/>
    <col min="3" max="3" width="11.7109375" bestFit="1" customWidth="1"/>
    <col min="4" max="4" width="29.85546875" customWidth="1"/>
    <col min="5" max="5" width="21.28515625" customWidth="1"/>
  </cols>
  <sheetData>
    <row r="1" spans="1:35" x14ac:dyDescent="0.25">
      <c r="A1" s="17"/>
      <c r="B1" s="36"/>
      <c r="C1" s="36"/>
      <c r="D1" s="36"/>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row>
    <row r="2" spans="1:35" ht="17.25" thickBot="1" x14ac:dyDescent="0.3">
      <c r="A2" s="17"/>
      <c r="B2" s="37"/>
      <c r="C2" s="36"/>
      <c r="D2" s="36"/>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row>
    <row r="3" spans="1:35" ht="16.5" thickBot="1" x14ac:dyDescent="0.3">
      <c r="A3" s="17"/>
      <c r="B3" s="407" t="s">
        <v>164</v>
      </c>
      <c r="C3" s="408"/>
      <c r="D3" s="408"/>
      <c r="E3" s="409"/>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row>
    <row r="4" spans="1:35" ht="16.5" thickBot="1" x14ac:dyDescent="0.3">
      <c r="A4" s="17"/>
      <c r="B4" s="63" t="s">
        <v>163</v>
      </c>
      <c r="C4" s="62" t="s">
        <v>162</v>
      </c>
      <c r="D4" s="62" t="s">
        <v>161</v>
      </c>
      <c r="E4" s="61" t="s">
        <v>160</v>
      </c>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row>
    <row r="5" spans="1:35" ht="30" x14ac:dyDescent="0.25">
      <c r="A5" s="17"/>
      <c r="B5" s="159">
        <v>5</v>
      </c>
      <c r="C5" s="60" t="s">
        <v>159</v>
      </c>
      <c r="D5" s="59" t="s">
        <v>158</v>
      </c>
      <c r="E5" s="58" t="s">
        <v>157</v>
      </c>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row>
    <row r="6" spans="1:35" ht="30" x14ac:dyDescent="0.25">
      <c r="A6" s="17"/>
      <c r="B6" s="160">
        <v>4</v>
      </c>
      <c r="C6" s="60" t="s">
        <v>156</v>
      </c>
      <c r="D6" s="59" t="s">
        <v>155</v>
      </c>
      <c r="E6" s="58" t="s">
        <v>154</v>
      </c>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row>
    <row r="7" spans="1:35" ht="30" x14ac:dyDescent="0.25">
      <c r="A7" s="17"/>
      <c r="B7" s="161">
        <v>3</v>
      </c>
      <c r="C7" s="60" t="s">
        <v>153</v>
      </c>
      <c r="D7" s="59" t="s">
        <v>152</v>
      </c>
      <c r="E7" s="58" t="s">
        <v>151</v>
      </c>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row>
    <row r="8" spans="1:35" ht="30" x14ac:dyDescent="0.25">
      <c r="A8" s="17"/>
      <c r="B8" s="162">
        <v>2</v>
      </c>
      <c r="C8" s="60" t="s">
        <v>150</v>
      </c>
      <c r="D8" s="59" t="s">
        <v>251</v>
      </c>
      <c r="E8" s="58" t="s">
        <v>149</v>
      </c>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row>
    <row r="9" spans="1:35" ht="45.75" thickBot="1" x14ac:dyDescent="0.3">
      <c r="A9" s="17"/>
      <c r="B9" s="163">
        <v>1</v>
      </c>
      <c r="C9" s="57" t="s">
        <v>148</v>
      </c>
      <c r="D9" s="56" t="s">
        <v>147</v>
      </c>
      <c r="E9" s="55" t="s">
        <v>146</v>
      </c>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row>
    <row r="10" spans="1:35" x14ac:dyDescent="0.25">
      <c r="A10" s="17"/>
      <c r="B10" s="36"/>
      <c r="C10" s="36"/>
      <c r="D10" s="36"/>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row>
    <row r="11" spans="1:35" x14ac:dyDescent="0.25">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row>
    <row r="12" spans="1:35" x14ac:dyDescent="0.25">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row>
    <row r="13" spans="1:35" x14ac:dyDescent="0.25">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row>
    <row r="14" spans="1:35" x14ac:dyDescent="0.25">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row>
    <row r="15" spans="1:35" x14ac:dyDescent="0.2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row>
    <row r="16" spans="1:35" x14ac:dyDescent="0.25">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row>
    <row r="17" spans="1:35" x14ac:dyDescent="0.25">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row>
    <row r="18" spans="1:35" x14ac:dyDescent="0.25">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row>
    <row r="19" spans="1:35" x14ac:dyDescent="0.25">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row>
    <row r="20" spans="1:35" x14ac:dyDescent="0.25">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row>
    <row r="21" spans="1:35" x14ac:dyDescent="0.25">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row>
    <row r="22" spans="1:35" x14ac:dyDescent="0.25">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row>
    <row r="23" spans="1:35" x14ac:dyDescent="0.25">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row>
    <row r="24" spans="1:35"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row>
    <row r="25" spans="1:35" x14ac:dyDescent="0.25">
      <c r="A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row>
    <row r="26" spans="1:35" x14ac:dyDescent="0.25">
      <c r="A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row>
    <row r="27" spans="1:35" x14ac:dyDescent="0.25">
      <c r="A27" s="17"/>
    </row>
    <row r="28" spans="1:35" x14ac:dyDescent="0.25">
      <c r="A28" s="17"/>
    </row>
    <row r="29" spans="1:35" x14ac:dyDescent="0.25">
      <c r="A29" s="17"/>
    </row>
    <row r="30" spans="1:35" x14ac:dyDescent="0.25">
      <c r="A30" s="17"/>
    </row>
    <row r="31" spans="1:35" x14ac:dyDescent="0.25">
      <c r="A31" s="17"/>
    </row>
    <row r="32" spans="1:35" x14ac:dyDescent="0.25">
      <c r="A32" s="17"/>
    </row>
    <row r="33" spans="1:1" x14ac:dyDescent="0.25">
      <c r="A33" s="17"/>
    </row>
    <row r="34" spans="1:1" x14ac:dyDescent="0.25">
      <c r="A34" s="17"/>
    </row>
    <row r="35" spans="1:1" x14ac:dyDescent="0.25">
      <c r="A35" s="17"/>
    </row>
    <row r="36" spans="1:1" x14ac:dyDescent="0.25">
      <c r="A36" s="17"/>
    </row>
    <row r="37" spans="1:1" x14ac:dyDescent="0.25">
      <c r="A37" s="17"/>
    </row>
    <row r="38" spans="1:1" x14ac:dyDescent="0.25">
      <c r="A38" s="17"/>
    </row>
    <row r="39" spans="1:1" x14ac:dyDescent="0.25">
      <c r="A39" s="17"/>
    </row>
    <row r="40" spans="1:1" x14ac:dyDescent="0.25">
      <c r="A40" s="17"/>
    </row>
    <row r="41" spans="1:1" x14ac:dyDescent="0.25">
      <c r="A41" s="17"/>
    </row>
    <row r="42" spans="1:1" x14ac:dyDescent="0.25">
      <c r="A42" s="17"/>
    </row>
    <row r="43" spans="1:1" x14ac:dyDescent="0.25">
      <c r="A43" s="17"/>
    </row>
    <row r="44" spans="1:1" x14ac:dyDescent="0.25">
      <c r="A44" s="17"/>
    </row>
    <row r="45" spans="1:1" x14ac:dyDescent="0.25">
      <c r="A45" s="17"/>
    </row>
    <row r="46" spans="1:1" x14ac:dyDescent="0.25">
      <c r="A46" s="17"/>
    </row>
    <row r="47" spans="1:1" x14ac:dyDescent="0.25">
      <c r="A47" s="17"/>
    </row>
  </sheetData>
  <mergeCells count="1">
    <mergeCell ref="B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G206"/>
  <sheetViews>
    <sheetView zoomScale="113" zoomScaleNormal="60" workbookViewId="0">
      <pane xSplit="6" ySplit="1" topLeftCell="G11" activePane="bottomRight" state="frozen"/>
      <selection pane="topRight" activeCell="G1" sqref="G1"/>
      <selection pane="bottomLeft" activeCell="A2" sqref="A2"/>
      <selection pane="bottomRight" activeCell="G29" sqref="G29"/>
    </sheetView>
  </sheetViews>
  <sheetFormatPr baseColWidth="10" defaultRowHeight="23.25" x14ac:dyDescent="0.35"/>
  <cols>
    <col min="1" max="1" width="4.140625" customWidth="1"/>
    <col min="2" max="2" width="10.85546875" style="74"/>
    <col min="3" max="3" width="24.42578125" style="74" customWidth="1"/>
    <col min="4" max="4" width="30" style="74" customWidth="1"/>
    <col min="5" max="5" width="20.7109375" style="74" customWidth="1"/>
    <col min="6" max="6" width="34.42578125" style="74" customWidth="1"/>
    <col min="7" max="7" width="10.85546875" style="74"/>
    <col min="8" max="8" width="12.140625" style="74" bestFit="1" customWidth="1"/>
    <col min="10" max="10" width="14" bestFit="1" customWidth="1"/>
    <col min="12" max="12" width="12.140625" bestFit="1" customWidth="1"/>
    <col min="16" max="16" width="12.140625" bestFit="1" customWidth="1"/>
    <col min="18" max="18" width="12.140625" bestFit="1" customWidth="1"/>
    <col min="22" max="22" width="12.140625" bestFit="1" customWidth="1"/>
    <col min="23" max="24" width="12.140625" customWidth="1"/>
    <col min="26" max="26" width="12.140625" bestFit="1" customWidth="1"/>
    <col min="27" max="30" width="12.140625" customWidth="1"/>
    <col min="32" max="32" width="12.140625" bestFit="1" customWidth="1"/>
    <col min="33" max="33" width="10.85546875" style="17"/>
  </cols>
  <sheetData>
    <row r="1" spans="1:32" ht="32.1" customHeight="1" thickBot="1" x14ac:dyDescent="0.3">
      <c r="A1" s="17"/>
      <c r="B1" s="410"/>
      <c r="C1" s="410"/>
      <c r="D1" s="410"/>
      <c r="E1" s="410"/>
      <c r="F1" s="410"/>
      <c r="G1" s="410"/>
      <c r="H1" s="410"/>
      <c r="I1" s="410"/>
      <c r="J1" s="410"/>
      <c r="K1" s="410"/>
      <c r="L1" s="410"/>
      <c r="M1" s="410"/>
      <c r="N1" s="410"/>
      <c r="O1" s="410"/>
      <c r="P1" s="17"/>
      <c r="Q1" s="17"/>
      <c r="R1" s="17"/>
      <c r="S1" s="17"/>
      <c r="T1" s="17"/>
      <c r="U1" s="17"/>
      <c r="V1" s="17"/>
      <c r="W1" s="17"/>
      <c r="X1" s="17"/>
      <c r="Y1" s="17"/>
      <c r="Z1" s="17"/>
      <c r="AA1" s="17"/>
      <c r="AB1" s="17"/>
      <c r="AC1" s="17"/>
      <c r="AD1" s="17"/>
      <c r="AE1" s="17"/>
      <c r="AF1" s="17"/>
    </row>
    <row r="2" spans="1:32" ht="24" thickBot="1" x14ac:dyDescent="0.3">
      <c r="A2" s="17"/>
      <c r="B2" s="414" t="s">
        <v>168</v>
      </c>
      <c r="C2" s="415"/>
      <c r="D2" s="415"/>
      <c r="E2" s="415"/>
      <c r="F2" s="416"/>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row>
    <row r="3" spans="1:32" ht="24" thickBot="1" x14ac:dyDescent="0.3">
      <c r="A3" s="17"/>
      <c r="B3" s="414" t="s">
        <v>169</v>
      </c>
      <c r="C3" s="415"/>
      <c r="D3" s="415"/>
      <c r="E3" s="415"/>
      <c r="F3" s="416"/>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row>
    <row r="4" spans="1:32" ht="20.25" x14ac:dyDescent="0.25">
      <c r="A4" s="17"/>
      <c r="B4" s="417" t="s">
        <v>200</v>
      </c>
      <c r="C4" s="418"/>
      <c r="D4" s="418"/>
      <c r="E4" s="418"/>
      <c r="F4" s="419"/>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row>
    <row r="5" spans="1:32" ht="20.25" x14ac:dyDescent="0.25">
      <c r="A5" s="17"/>
      <c r="B5" s="420" t="s">
        <v>201</v>
      </c>
      <c r="C5" s="421"/>
      <c r="D5" s="421"/>
      <c r="E5" s="421"/>
      <c r="F5" s="422"/>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row>
    <row r="6" spans="1:32" ht="21" thickBot="1" x14ac:dyDescent="0.3">
      <c r="A6" s="17"/>
      <c r="B6" s="423" t="s">
        <v>202</v>
      </c>
      <c r="C6" s="424"/>
      <c r="D6" s="424"/>
      <c r="E6" s="424"/>
      <c r="F6" s="425"/>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row>
    <row r="7" spans="1:32" ht="15.75" thickBot="1" x14ac:dyDescent="0.3">
      <c r="A7" s="17"/>
      <c r="B7" s="411" t="s">
        <v>170</v>
      </c>
      <c r="C7" s="428" t="s">
        <v>205</v>
      </c>
      <c r="D7" s="429"/>
      <c r="E7" s="429"/>
      <c r="F7" s="430"/>
      <c r="G7" s="457" t="s">
        <v>203</v>
      </c>
      <c r="H7" s="458"/>
      <c r="I7" s="458"/>
      <c r="J7" s="458"/>
      <c r="K7" s="458"/>
      <c r="L7" s="458"/>
      <c r="M7" s="458"/>
      <c r="N7" s="458"/>
      <c r="O7" s="458"/>
      <c r="P7" s="458"/>
      <c r="Q7" s="458"/>
      <c r="R7" s="458"/>
      <c r="S7" s="458"/>
      <c r="T7" s="458"/>
      <c r="U7" s="458"/>
      <c r="V7" s="458"/>
      <c r="W7" s="458"/>
      <c r="X7" s="458"/>
      <c r="Y7" s="458"/>
      <c r="Z7" s="458"/>
      <c r="AA7" s="458"/>
      <c r="AB7" s="458"/>
      <c r="AC7" s="458"/>
      <c r="AD7" s="458"/>
      <c r="AE7" s="458"/>
      <c r="AF7" s="459"/>
    </row>
    <row r="8" spans="1:32" ht="16.5" thickBot="1" x14ac:dyDescent="0.3">
      <c r="A8" s="17"/>
      <c r="B8" s="412"/>
      <c r="C8" s="431"/>
      <c r="D8" s="432"/>
      <c r="E8" s="432"/>
      <c r="F8" s="433"/>
      <c r="G8" s="426" t="s">
        <v>206</v>
      </c>
      <c r="H8" s="427"/>
      <c r="I8" s="426" t="s">
        <v>204</v>
      </c>
      <c r="J8" s="427"/>
      <c r="K8" s="426" t="s">
        <v>207</v>
      </c>
      <c r="L8" s="427"/>
      <c r="M8" s="426" t="s">
        <v>208</v>
      </c>
      <c r="N8" s="427"/>
      <c r="O8" s="426" t="s">
        <v>209</v>
      </c>
      <c r="P8" s="427"/>
      <c r="Q8" s="426" t="s">
        <v>210</v>
      </c>
      <c r="R8" s="427"/>
      <c r="S8" s="426" t="s">
        <v>211</v>
      </c>
      <c r="T8" s="427"/>
      <c r="U8" s="426" t="s">
        <v>212</v>
      </c>
      <c r="V8" s="427"/>
      <c r="W8" s="426" t="s">
        <v>272</v>
      </c>
      <c r="X8" s="427"/>
      <c r="Y8" s="426" t="s">
        <v>267</v>
      </c>
      <c r="Z8" s="427"/>
      <c r="AA8" s="454" t="s">
        <v>338</v>
      </c>
      <c r="AB8" s="455"/>
      <c r="AC8" s="455" t="s">
        <v>339</v>
      </c>
      <c r="AD8" s="456"/>
      <c r="AE8" s="426" t="s">
        <v>340</v>
      </c>
      <c r="AF8" s="427"/>
    </row>
    <row r="9" spans="1:32" ht="15" customHeight="1" thickBot="1" x14ac:dyDescent="0.3">
      <c r="A9" s="17"/>
      <c r="B9" s="413"/>
      <c r="C9" s="434" t="s">
        <v>171</v>
      </c>
      <c r="D9" s="435"/>
      <c r="E9" s="435"/>
      <c r="F9" s="436"/>
      <c r="G9" s="83" t="s">
        <v>172</v>
      </c>
      <c r="H9" s="83" t="s">
        <v>173</v>
      </c>
      <c r="I9" s="83" t="s">
        <v>172</v>
      </c>
      <c r="J9" s="83" t="s">
        <v>173</v>
      </c>
      <c r="K9" s="83" t="s">
        <v>172</v>
      </c>
      <c r="L9" s="66" t="s">
        <v>173</v>
      </c>
      <c r="M9" s="83" t="s">
        <v>172</v>
      </c>
      <c r="N9" s="66" t="s">
        <v>173</v>
      </c>
      <c r="O9" s="83" t="s">
        <v>172</v>
      </c>
      <c r="P9" s="66" t="s">
        <v>173</v>
      </c>
      <c r="Q9" s="83" t="s">
        <v>172</v>
      </c>
      <c r="R9" s="83" t="s">
        <v>173</v>
      </c>
      <c r="S9" s="83" t="s">
        <v>172</v>
      </c>
      <c r="T9" s="66" t="s">
        <v>173</v>
      </c>
      <c r="U9" s="83" t="s">
        <v>172</v>
      </c>
      <c r="V9" s="66" t="s">
        <v>173</v>
      </c>
      <c r="W9" s="189" t="s">
        <v>172</v>
      </c>
      <c r="X9" s="199" t="s">
        <v>173</v>
      </c>
      <c r="Y9" s="188" t="s">
        <v>172</v>
      </c>
      <c r="Z9" s="187" t="s">
        <v>173</v>
      </c>
      <c r="AA9" s="189"/>
      <c r="AB9" s="199"/>
      <c r="AC9" s="189"/>
      <c r="AD9" s="199"/>
      <c r="AE9" s="188" t="s">
        <v>172</v>
      </c>
      <c r="AF9" s="187" t="s">
        <v>173</v>
      </c>
    </row>
    <row r="10" spans="1:32" ht="15" customHeight="1" x14ac:dyDescent="0.25">
      <c r="A10" s="17"/>
      <c r="B10" s="65">
        <v>1</v>
      </c>
      <c r="C10" s="437" t="s">
        <v>174</v>
      </c>
      <c r="D10" s="438"/>
      <c r="E10" s="438"/>
      <c r="F10" s="439"/>
      <c r="G10" s="75">
        <v>1</v>
      </c>
      <c r="H10" s="76"/>
      <c r="I10" s="75">
        <v>1</v>
      </c>
      <c r="J10" s="178"/>
      <c r="K10" s="75">
        <v>1</v>
      </c>
      <c r="L10" s="178"/>
      <c r="M10" s="75">
        <v>1</v>
      </c>
      <c r="N10" s="178"/>
      <c r="O10" s="75">
        <v>1</v>
      </c>
      <c r="P10" s="178"/>
      <c r="Q10" s="75">
        <v>1</v>
      </c>
      <c r="R10" s="178"/>
      <c r="S10" s="75">
        <v>1</v>
      </c>
      <c r="T10" s="76">
        <v>0</v>
      </c>
      <c r="U10" s="75">
        <v>1</v>
      </c>
      <c r="V10" s="197"/>
      <c r="W10" s="75">
        <v>1</v>
      </c>
      <c r="X10" s="228"/>
      <c r="Y10" s="232">
        <v>1</v>
      </c>
      <c r="Z10" s="233"/>
      <c r="AA10" s="241">
        <v>1</v>
      </c>
      <c r="AB10" s="242"/>
      <c r="AC10" s="241">
        <v>1</v>
      </c>
      <c r="AD10" s="242"/>
      <c r="AE10" s="75">
        <v>1</v>
      </c>
      <c r="AF10" s="257"/>
    </row>
    <row r="11" spans="1:32" ht="15" customHeight="1" x14ac:dyDescent="0.25">
      <c r="A11" s="17"/>
      <c r="B11" s="67">
        <v>2</v>
      </c>
      <c r="C11" s="440" t="s">
        <v>175</v>
      </c>
      <c r="D11" s="441"/>
      <c r="E11" s="441"/>
      <c r="F11" s="442"/>
      <c r="G11" s="77"/>
      <c r="H11" s="78">
        <v>1</v>
      </c>
      <c r="I11" s="77">
        <v>1</v>
      </c>
      <c r="J11" s="178"/>
      <c r="K11" s="77">
        <v>1</v>
      </c>
      <c r="L11" s="178"/>
      <c r="M11" s="77">
        <v>1</v>
      </c>
      <c r="N11" s="178"/>
      <c r="O11" s="77">
        <v>1</v>
      </c>
      <c r="P11" s="178"/>
      <c r="Q11" s="77">
        <v>1</v>
      </c>
      <c r="R11" s="178"/>
      <c r="S11" s="77">
        <v>1</v>
      </c>
      <c r="T11" s="78">
        <v>0</v>
      </c>
      <c r="U11" s="77">
        <v>1</v>
      </c>
      <c r="V11" s="178"/>
      <c r="W11" s="77">
        <v>1</v>
      </c>
      <c r="X11" s="229"/>
      <c r="Y11" s="234">
        <v>1</v>
      </c>
      <c r="Z11" s="235"/>
      <c r="AA11" s="243">
        <v>1</v>
      </c>
      <c r="AB11" s="244"/>
      <c r="AC11" s="243">
        <v>1</v>
      </c>
      <c r="AD11" s="244"/>
      <c r="AE11" s="77"/>
      <c r="AF11" s="258">
        <v>1</v>
      </c>
    </row>
    <row r="12" spans="1:32" ht="15.95" customHeight="1" x14ac:dyDescent="0.25">
      <c r="A12" s="17"/>
      <c r="B12" s="67">
        <v>3</v>
      </c>
      <c r="C12" s="440" t="s">
        <v>176</v>
      </c>
      <c r="D12" s="441"/>
      <c r="E12" s="441"/>
      <c r="F12" s="442"/>
      <c r="G12" s="79"/>
      <c r="H12" s="78">
        <v>1</v>
      </c>
      <c r="I12" s="79">
        <v>1</v>
      </c>
      <c r="J12" s="178"/>
      <c r="K12" s="79">
        <v>1</v>
      </c>
      <c r="L12" s="178"/>
      <c r="M12" s="79">
        <v>1</v>
      </c>
      <c r="N12" s="178"/>
      <c r="O12" s="79">
        <v>1</v>
      </c>
      <c r="P12" s="178"/>
      <c r="Q12" s="79">
        <v>1</v>
      </c>
      <c r="R12" s="178"/>
      <c r="S12" s="79">
        <v>0</v>
      </c>
      <c r="T12" s="78">
        <v>1</v>
      </c>
      <c r="U12" s="79">
        <v>1</v>
      </c>
      <c r="V12" s="178"/>
      <c r="W12" s="79">
        <v>1</v>
      </c>
      <c r="X12" s="229"/>
      <c r="Y12" s="234">
        <v>1</v>
      </c>
      <c r="Z12" s="235"/>
      <c r="AA12" s="243">
        <v>1</v>
      </c>
      <c r="AB12" s="244"/>
      <c r="AC12" s="243">
        <v>1</v>
      </c>
      <c r="AD12" s="244"/>
      <c r="AE12" s="79">
        <v>1</v>
      </c>
      <c r="AF12" s="258"/>
    </row>
    <row r="13" spans="1:32" ht="15" customHeight="1" x14ac:dyDescent="0.25">
      <c r="A13" s="17"/>
      <c r="B13" s="67">
        <v>4</v>
      </c>
      <c r="C13" s="440" t="s">
        <v>177</v>
      </c>
      <c r="D13" s="441"/>
      <c r="E13" s="441"/>
      <c r="F13" s="442"/>
      <c r="G13" s="79"/>
      <c r="H13" s="78">
        <v>1</v>
      </c>
      <c r="I13" s="79"/>
      <c r="J13" s="178">
        <v>1</v>
      </c>
      <c r="K13" s="79">
        <v>1</v>
      </c>
      <c r="L13" s="178"/>
      <c r="M13" s="79">
        <v>1</v>
      </c>
      <c r="N13" s="178"/>
      <c r="O13" s="79">
        <v>1</v>
      </c>
      <c r="P13" s="178"/>
      <c r="Q13" s="79">
        <v>1</v>
      </c>
      <c r="R13" s="178"/>
      <c r="S13" s="79">
        <v>1</v>
      </c>
      <c r="T13" s="78">
        <v>0</v>
      </c>
      <c r="U13" s="79">
        <v>1</v>
      </c>
      <c r="V13" s="178"/>
      <c r="W13" s="79">
        <v>1</v>
      </c>
      <c r="X13" s="229"/>
      <c r="Y13" s="234">
        <v>1</v>
      </c>
      <c r="Z13" s="235"/>
      <c r="AA13" s="243">
        <v>1</v>
      </c>
      <c r="AB13" s="244"/>
      <c r="AC13" s="243">
        <v>1</v>
      </c>
      <c r="AD13" s="244"/>
      <c r="AE13" s="79">
        <v>1</v>
      </c>
      <c r="AF13" s="258"/>
    </row>
    <row r="14" spans="1:32" ht="15" customHeight="1" x14ac:dyDescent="0.25">
      <c r="A14" s="17"/>
      <c r="B14" s="67">
        <v>5</v>
      </c>
      <c r="C14" s="440" t="s">
        <v>178</v>
      </c>
      <c r="D14" s="441"/>
      <c r="E14" s="441"/>
      <c r="F14" s="442"/>
      <c r="G14" s="79">
        <v>1</v>
      </c>
      <c r="H14" s="78"/>
      <c r="I14" s="79">
        <v>1</v>
      </c>
      <c r="J14" s="178"/>
      <c r="K14" s="79">
        <v>1</v>
      </c>
      <c r="L14" s="190"/>
      <c r="M14" s="79">
        <v>1</v>
      </c>
      <c r="N14" s="190"/>
      <c r="O14" s="79">
        <v>1</v>
      </c>
      <c r="P14" s="190"/>
      <c r="Q14" s="79">
        <v>1</v>
      </c>
      <c r="R14" s="178"/>
      <c r="S14" s="79">
        <v>1</v>
      </c>
      <c r="T14" s="78">
        <v>0</v>
      </c>
      <c r="U14" s="79">
        <v>1</v>
      </c>
      <c r="V14" s="190"/>
      <c r="W14" s="79">
        <v>1</v>
      </c>
      <c r="X14" s="230"/>
      <c r="Y14" s="234">
        <v>1</v>
      </c>
      <c r="Z14" s="235"/>
      <c r="AA14" s="243">
        <v>1</v>
      </c>
      <c r="AB14" s="244"/>
      <c r="AC14" s="243">
        <v>1</v>
      </c>
      <c r="AD14" s="244"/>
      <c r="AE14" s="79">
        <v>1</v>
      </c>
      <c r="AF14" s="258"/>
    </row>
    <row r="15" spans="1:32" ht="15.95" customHeight="1" x14ac:dyDescent="0.25">
      <c r="A15" s="17"/>
      <c r="B15" s="67">
        <v>6</v>
      </c>
      <c r="C15" s="440" t="s">
        <v>179</v>
      </c>
      <c r="D15" s="441"/>
      <c r="E15" s="441"/>
      <c r="F15" s="442"/>
      <c r="G15" s="79">
        <v>1</v>
      </c>
      <c r="H15" s="78"/>
      <c r="I15" s="79">
        <v>1</v>
      </c>
      <c r="J15" s="178"/>
      <c r="K15" s="79">
        <v>1</v>
      </c>
      <c r="L15" s="190"/>
      <c r="M15" s="79">
        <v>1</v>
      </c>
      <c r="N15" s="190"/>
      <c r="O15" s="79">
        <v>1</v>
      </c>
      <c r="P15" s="190"/>
      <c r="Q15" s="79">
        <v>1</v>
      </c>
      <c r="R15" s="178"/>
      <c r="S15" s="79">
        <v>1</v>
      </c>
      <c r="T15" s="78">
        <v>0</v>
      </c>
      <c r="U15" s="79">
        <v>1</v>
      </c>
      <c r="V15" s="190"/>
      <c r="W15" s="79">
        <v>1</v>
      </c>
      <c r="X15" s="230"/>
      <c r="Y15" s="234">
        <v>1</v>
      </c>
      <c r="Z15" s="235"/>
      <c r="AA15" s="243"/>
      <c r="AB15" s="244">
        <v>1</v>
      </c>
      <c r="AC15" s="243">
        <v>1</v>
      </c>
      <c r="AD15" s="244"/>
      <c r="AE15" s="79">
        <v>1</v>
      </c>
      <c r="AF15" s="258"/>
    </row>
    <row r="16" spans="1:32" ht="15" customHeight="1" x14ac:dyDescent="0.25">
      <c r="A16" s="17"/>
      <c r="B16" s="67">
        <v>7</v>
      </c>
      <c r="C16" s="440" t="s">
        <v>180</v>
      </c>
      <c r="D16" s="441"/>
      <c r="E16" s="441"/>
      <c r="F16" s="442"/>
      <c r="G16" s="79">
        <v>1</v>
      </c>
      <c r="H16" s="78"/>
      <c r="I16" s="79"/>
      <c r="J16" s="178">
        <v>1</v>
      </c>
      <c r="K16" s="79">
        <v>1</v>
      </c>
      <c r="L16" s="190"/>
      <c r="M16" s="79"/>
      <c r="N16" s="190">
        <v>1</v>
      </c>
      <c r="O16" s="79">
        <v>1</v>
      </c>
      <c r="P16" s="190"/>
      <c r="Q16" s="79">
        <v>1</v>
      </c>
      <c r="R16" s="178"/>
      <c r="S16" s="79">
        <v>1</v>
      </c>
      <c r="T16" s="78">
        <v>0</v>
      </c>
      <c r="U16" s="79"/>
      <c r="V16" s="190">
        <v>1</v>
      </c>
      <c r="W16" s="79"/>
      <c r="X16" s="230">
        <v>1</v>
      </c>
      <c r="Y16" s="234">
        <v>1</v>
      </c>
      <c r="Z16" s="235"/>
      <c r="AA16" s="243">
        <v>1</v>
      </c>
      <c r="AB16" s="244"/>
      <c r="AC16" s="243"/>
      <c r="AD16" s="244">
        <v>1</v>
      </c>
      <c r="AE16" s="79">
        <v>1</v>
      </c>
      <c r="AF16" s="258"/>
    </row>
    <row r="17" spans="1:33" ht="15" customHeight="1" x14ac:dyDescent="0.25">
      <c r="A17" s="17"/>
      <c r="B17" s="67">
        <v>8</v>
      </c>
      <c r="C17" s="440" t="s">
        <v>181</v>
      </c>
      <c r="D17" s="441"/>
      <c r="E17" s="441"/>
      <c r="F17" s="442"/>
      <c r="G17" s="79"/>
      <c r="H17" s="78">
        <v>1</v>
      </c>
      <c r="I17" s="79"/>
      <c r="J17" s="178">
        <v>1</v>
      </c>
      <c r="K17" s="79">
        <v>1</v>
      </c>
      <c r="L17" s="190"/>
      <c r="M17" s="79"/>
      <c r="N17" s="190">
        <v>1</v>
      </c>
      <c r="O17" s="79">
        <v>1</v>
      </c>
      <c r="P17" s="190"/>
      <c r="Q17" s="79">
        <v>1</v>
      </c>
      <c r="R17" s="178"/>
      <c r="S17" s="79">
        <v>0</v>
      </c>
      <c r="T17" s="78">
        <v>1</v>
      </c>
      <c r="U17" s="79"/>
      <c r="V17" s="190">
        <v>1</v>
      </c>
      <c r="W17" s="79"/>
      <c r="X17" s="230">
        <v>1</v>
      </c>
      <c r="Y17" s="234">
        <v>1</v>
      </c>
      <c r="Z17" s="235"/>
      <c r="AA17" s="243">
        <v>1</v>
      </c>
      <c r="AB17" s="244"/>
      <c r="AC17" s="243"/>
      <c r="AD17" s="244">
        <v>1</v>
      </c>
      <c r="AE17" s="79">
        <v>1</v>
      </c>
      <c r="AF17" s="258"/>
    </row>
    <row r="18" spans="1:33" ht="15" customHeight="1" x14ac:dyDescent="0.25">
      <c r="A18" s="17"/>
      <c r="B18" s="67">
        <v>9</v>
      </c>
      <c r="C18" s="440" t="s">
        <v>182</v>
      </c>
      <c r="D18" s="441"/>
      <c r="E18" s="441"/>
      <c r="F18" s="442"/>
      <c r="G18" s="79"/>
      <c r="H18" s="78">
        <v>1</v>
      </c>
      <c r="I18" s="79"/>
      <c r="J18" s="178">
        <v>1</v>
      </c>
      <c r="K18" s="79"/>
      <c r="L18" s="190">
        <v>1</v>
      </c>
      <c r="M18" s="79"/>
      <c r="N18" s="190">
        <v>1</v>
      </c>
      <c r="O18" s="79">
        <v>1</v>
      </c>
      <c r="P18" s="190"/>
      <c r="Q18" s="79"/>
      <c r="R18" s="178">
        <v>1</v>
      </c>
      <c r="S18" s="79">
        <v>1</v>
      </c>
      <c r="T18" s="78">
        <v>0</v>
      </c>
      <c r="U18" s="79"/>
      <c r="V18" s="190">
        <v>1</v>
      </c>
      <c r="W18" s="79"/>
      <c r="X18" s="230">
        <v>1</v>
      </c>
      <c r="Y18" s="234">
        <v>1</v>
      </c>
      <c r="Z18" s="235"/>
      <c r="AA18" s="243"/>
      <c r="AB18" s="244">
        <v>1</v>
      </c>
      <c r="AC18" s="243"/>
      <c r="AD18" s="244">
        <v>1</v>
      </c>
      <c r="AE18" s="79"/>
      <c r="AF18" s="258">
        <v>1</v>
      </c>
    </row>
    <row r="19" spans="1:33" ht="15" customHeight="1" x14ac:dyDescent="0.25">
      <c r="A19" s="17"/>
      <c r="B19" s="67">
        <v>10</v>
      </c>
      <c r="C19" s="440" t="s">
        <v>183</v>
      </c>
      <c r="D19" s="441"/>
      <c r="E19" s="441"/>
      <c r="F19" s="442"/>
      <c r="G19" s="79">
        <v>1</v>
      </c>
      <c r="H19" s="78"/>
      <c r="I19" s="179">
        <v>1</v>
      </c>
      <c r="J19" s="178"/>
      <c r="K19" s="179">
        <v>1</v>
      </c>
      <c r="L19" s="190"/>
      <c r="M19" s="165">
        <v>1</v>
      </c>
      <c r="N19" s="190"/>
      <c r="O19" s="165">
        <v>1</v>
      </c>
      <c r="P19" s="190"/>
      <c r="Q19" s="179">
        <v>1</v>
      </c>
      <c r="R19" s="178"/>
      <c r="S19" s="79">
        <v>1</v>
      </c>
      <c r="T19" s="78">
        <v>0</v>
      </c>
      <c r="U19" s="165">
        <v>1</v>
      </c>
      <c r="V19" s="190"/>
      <c r="W19" s="165">
        <v>1</v>
      </c>
      <c r="X19" s="230"/>
      <c r="Y19" s="236">
        <v>1</v>
      </c>
      <c r="Z19" s="237"/>
      <c r="AA19" s="245">
        <v>1</v>
      </c>
      <c r="AB19" s="246"/>
      <c r="AC19" s="245">
        <v>1</v>
      </c>
      <c r="AD19" s="246"/>
      <c r="AE19" s="79">
        <v>1</v>
      </c>
      <c r="AF19" s="258"/>
    </row>
    <row r="20" spans="1:33" ht="20.100000000000001" customHeight="1" x14ac:dyDescent="0.25">
      <c r="A20" s="17"/>
      <c r="B20" s="67">
        <v>11</v>
      </c>
      <c r="C20" s="440" t="s">
        <v>184</v>
      </c>
      <c r="D20" s="441"/>
      <c r="E20" s="441"/>
      <c r="F20" s="442"/>
      <c r="G20" s="79">
        <v>1</v>
      </c>
      <c r="H20" s="78"/>
      <c r="I20" s="179">
        <v>1</v>
      </c>
      <c r="J20" s="178"/>
      <c r="K20" s="179">
        <v>1</v>
      </c>
      <c r="L20" s="190"/>
      <c r="M20" s="165">
        <v>1</v>
      </c>
      <c r="N20" s="190"/>
      <c r="O20" s="165">
        <v>1</v>
      </c>
      <c r="P20" s="190"/>
      <c r="Q20" s="179">
        <v>1</v>
      </c>
      <c r="R20" s="178"/>
      <c r="S20" s="79">
        <v>1</v>
      </c>
      <c r="T20" s="78">
        <v>0</v>
      </c>
      <c r="U20" s="165">
        <v>1</v>
      </c>
      <c r="V20" s="190"/>
      <c r="W20" s="165">
        <v>1</v>
      </c>
      <c r="X20" s="230"/>
      <c r="Y20" s="236">
        <v>1</v>
      </c>
      <c r="Z20" s="237"/>
      <c r="AA20" s="245">
        <v>1</v>
      </c>
      <c r="AB20" s="246"/>
      <c r="AC20" s="245">
        <v>1</v>
      </c>
      <c r="AD20" s="246"/>
      <c r="AE20" s="79">
        <v>1</v>
      </c>
      <c r="AF20" s="258"/>
    </row>
    <row r="21" spans="1:33" ht="20.100000000000001" customHeight="1" x14ac:dyDescent="0.25">
      <c r="A21" s="17"/>
      <c r="B21" s="67">
        <v>12</v>
      </c>
      <c r="C21" s="440" t="s">
        <v>185</v>
      </c>
      <c r="D21" s="441"/>
      <c r="E21" s="441"/>
      <c r="F21" s="442"/>
      <c r="G21" s="79">
        <v>1</v>
      </c>
      <c r="H21" s="78"/>
      <c r="I21" s="179">
        <v>1</v>
      </c>
      <c r="J21" s="178"/>
      <c r="K21" s="179">
        <v>1</v>
      </c>
      <c r="L21" s="190"/>
      <c r="M21" s="165">
        <v>1</v>
      </c>
      <c r="N21" s="190"/>
      <c r="O21" s="165">
        <v>1</v>
      </c>
      <c r="P21" s="190"/>
      <c r="Q21" s="179">
        <v>1</v>
      </c>
      <c r="R21" s="178"/>
      <c r="S21" s="79">
        <v>1</v>
      </c>
      <c r="T21" s="78">
        <v>0</v>
      </c>
      <c r="U21" s="165">
        <v>1</v>
      </c>
      <c r="V21" s="190"/>
      <c r="W21" s="165">
        <v>1</v>
      </c>
      <c r="X21" s="230"/>
      <c r="Y21" s="236">
        <v>1</v>
      </c>
      <c r="Z21" s="237"/>
      <c r="AA21" s="245">
        <v>1</v>
      </c>
      <c r="AB21" s="246"/>
      <c r="AC21" s="245">
        <v>1</v>
      </c>
      <c r="AD21" s="246"/>
      <c r="AE21" s="79">
        <v>1</v>
      </c>
      <c r="AF21" s="258"/>
    </row>
    <row r="22" spans="1:33" ht="20.100000000000001" customHeight="1" x14ac:dyDescent="0.25">
      <c r="A22" s="17"/>
      <c r="B22" s="67">
        <v>13</v>
      </c>
      <c r="C22" s="440" t="s">
        <v>186</v>
      </c>
      <c r="D22" s="441"/>
      <c r="E22" s="441"/>
      <c r="F22" s="442"/>
      <c r="G22" s="79">
        <v>1</v>
      </c>
      <c r="H22" s="78"/>
      <c r="I22" s="179">
        <v>1</v>
      </c>
      <c r="J22" s="178"/>
      <c r="K22" s="179">
        <v>1</v>
      </c>
      <c r="L22" s="190"/>
      <c r="M22" s="165">
        <v>1</v>
      </c>
      <c r="N22" s="190"/>
      <c r="O22" s="165">
        <v>1</v>
      </c>
      <c r="P22" s="190"/>
      <c r="Q22" s="179">
        <v>1</v>
      </c>
      <c r="R22" s="178"/>
      <c r="S22" s="79">
        <v>0</v>
      </c>
      <c r="T22" s="78">
        <v>1</v>
      </c>
      <c r="U22" s="165">
        <v>1</v>
      </c>
      <c r="V22" s="190"/>
      <c r="W22" s="165">
        <v>1</v>
      </c>
      <c r="X22" s="230"/>
      <c r="Y22" s="236">
        <v>1</v>
      </c>
      <c r="Z22" s="237"/>
      <c r="AA22" s="245"/>
      <c r="AB22" s="246">
        <v>1</v>
      </c>
      <c r="AC22" s="245"/>
      <c r="AD22" s="246">
        <v>1</v>
      </c>
      <c r="AE22" s="79">
        <v>1</v>
      </c>
      <c r="AF22" s="258"/>
    </row>
    <row r="23" spans="1:33" ht="20.100000000000001" customHeight="1" x14ac:dyDescent="0.25">
      <c r="A23" s="17"/>
      <c r="B23" s="67">
        <v>14</v>
      </c>
      <c r="C23" s="440" t="s">
        <v>187</v>
      </c>
      <c r="D23" s="441"/>
      <c r="E23" s="441"/>
      <c r="F23" s="442"/>
      <c r="G23" s="79">
        <v>1</v>
      </c>
      <c r="H23" s="78"/>
      <c r="I23" s="179">
        <v>1</v>
      </c>
      <c r="J23" s="178"/>
      <c r="K23" s="179">
        <v>1</v>
      </c>
      <c r="L23" s="190"/>
      <c r="M23" s="165">
        <v>1</v>
      </c>
      <c r="N23" s="190"/>
      <c r="O23" s="165">
        <v>1</v>
      </c>
      <c r="P23" s="190"/>
      <c r="Q23" s="179">
        <v>1</v>
      </c>
      <c r="R23" s="178"/>
      <c r="S23" s="79">
        <v>1</v>
      </c>
      <c r="T23" s="78">
        <v>0</v>
      </c>
      <c r="U23" s="165">
        <v>1</v>
      </c>
      <c r="V23" s="190"/>
      <c r="W23" s="165">
        <v>1</v>
      </c>
      <c r="X23" s="230"/>
      <c r="Y23" s="236">
        <v>1</v>
      </c>
      <c r="Z23" s="237"/>
      <c r="AA23" s="245">
        <v>1</v>
      </c>
      <c r="AB23" s="246"/>
      <c r="AC23" s="245">
        <v>1</v>
      </c>
      <c r="AD23" s="246"/>
      <c r="AE23" s="79">
        <v>1</v>
      </c>
      <c r="AF23" s="258"/>
    </row>
    <row r="24" spans="1:33" ht="20.100000000000001" customHeight="1" x14ac:dyDescent="0.25">
      <c r="A24" s="17"/>
      <c r="B24" s="67">
        <v>15</v>
      </c>
      <c r="C24" s="440" t="s">
        <v>188</v>
      </c>
      <c r="D24" s="441"/>
      <c r="E24" s="441"/>
      <c r="F24" s="442"/>
      <c r="G24" s="79"/>
      <c r="H24" s="78">
        <v>1</v>
      </c>
      <c r="I24" s="179"/>
      <c r="J24" s="178">
        <v>1</v>
      </c>
      <c r="K24" s="179">
        <v>1</v>
      </c>
      <c r="L24" s="190"/>
      <c r="M24" s="165">
        <v>1</v>
      </c>
      <c r="N24" s="190"/>
      <c r="O24" s="165">
        <v>1</v>
      </c>
      <c r="P24" s="190"/>
      <c r="Q24" s="179">
        <v>1</v>
      </c>
      <c r="R24" s="178"/>
      <c r="S24" s="79">
        <v>0</v>
      </c>
      <c r="T24" s="78">
        <v>1</v>
      </c>
      <c r="U24" s="165">
        <v>1</v>
      </c>
      <c r="V24" s="190"/>
      <c r="W24" s="165">
        <v>1</v>
      </c>
      <c r="X24" s="230"/>
      <c r="Y24" s="236"/>
      <c r="Z24" s="235">
        <v>1</v>
      </c>
      <c r="AA24" s="247">
        <v>1</v>
      </c>
      <c r="AB24" s="248"/>
      <c r="AC24" s="247">
        <v>1</v>
      </c>
      <c r="AD24" s="248"/>
      <c r="AE24" s="79">
        <v>1</v>
      </c>
      <c r="AF24" s="258"/>
    </row>
    <row r="25" spans="1:33" ht="15" customHeight="1" x14ac:dyDescent="0.25">
      <c r="A25" s="17"/>
      <c r="B25" s="67">
        <v>16</v>
      </c>
      <c r="C25" s="440" t="s">
        <v>189</v>
      </c>
      <c r="D25" s="441"/>
      <c r="E25" s="441"/>
      <c r="F25" s="442"/>
      <c r="G25" s="79"/>
      <c r="H25" s="78">
        <v>1</v>
      </c>
      <c r="I25" s="179">
        <v>1</v>
      </c>
      <c r="J25" s="178"/>
      <c r="K25" s="179"/>
      <c r="L25" s="190">
        <v>1</v>
      </c>
      <c r="M25" s="165"/>
      <c r="N25" s="190">
        <v>1</v>
      </c>
      <c r="O25" s="165"/>
      <c r="P25" s="190">
        <v>1</v>
      </c>
      <c r="Q25" s="179"/>
      <c r="R25" s="178">
        <v>1</v>
      </c>
      <c r="S25" s="79">
        <v>0</v>
      </c>
      <c r="T25" s="78">
        <v>1</v>
      </c>
      <c r="U25" s="165"/>
      <c r="V25" s="190">
        <v>1</v>
      </c>
      <c r="W25" s="165"/>
      <c r="X25" s="230">
        <v>1</v>
      </c>
      <c r="Y25" s="236"/>
      <c r="Z25" s="235">
        <v>1</v>
      </c>
      <c r="AA25" s="247"/>
      <c r="AB25" s="248">
        <v>1</v>
      </c>
      <c r="AC25" s="247"/>
      <c r="AD25" s="248">
        <v>1</v>
      </c>
      <c r="AE25" s="79"/>
      <c r="AF25" s="258">
        <v>1</v>
      </c>
    </row>
    <row r="26" spans="1:33" ht="15.75" x14ac:dyDescent="0.25">
      <c r="A26" s="17"/>
      <c r="B26" s="67">
        <v>17</v>
      </c>
      <c r="C26" s="440" t="s">
        <v>190</v>
      </c>
      <c r="D26" s="441"/>
      <c r="E26" s="441"/>
      <c r="F26" s="442"/>
      <c r="G26" s="79"/>
      <c r="H26" s="78">
        <v>1</v>
      </c>
      <c r="I26" s="179"/>
      <c r="J26" s="178">
        <v>1</v>
      </c>
      <c r="K26" s="179">
        <v>1</v>
      </c>
      <c r="L26" s="190"/>
      <c r="M26" s="165">
        <v>1</v>
      </c>
      <c r="N26" s="190"/>
      <c r="O26" s="165">
        <v>1</v>
      </c>
      <c r="P26" s="190"/>
      <c r="Q26" s="179">
        <v>1</v>
      </c>
      <c r="R26" s="178"/>
      <c r="S26" s="79">
        <v>0</v>
      </c>
      <c r="T26" s="78">
        <v>1</v>
      </c>
      <c r="U26" s="165">
        <v>1</v>
      </c>
      <c r="V26" s="190"/>
      <c r="W26" s="165">
        <v>1</v>
      </c>
      <c r="X26" s="230"/>
      <c r="Y26" s="236"/>
      <c r="Z26" s="235">
        <v>1</v>
      </c>
      <c r="AA26" s="247">
        <v>1</v>
      </c>
      <c r="AB26" s="248"/>
      <c r="AC26" s="247">
        <v>1</v>
      </c>
      <c r="AD26" s="248"/>
      <c r="AE26" s="79">
        <v>1</v>
      </c>
      <c r="AF26" s="258"/>
    </row>
    <row r="27" spans="1:33" ht="15.75" x14ac:dyDescent="0.25">
      <c r="A27" s="17"/>
      <c r="B27" s="67">
        <v>18</v>
      </c>
      <c r="C27" s="440" t="s">
        <v>191</v>
      </c>
      <c r="D27" s="441"/>
      <c r="E27" s="441"/>
      <c r="F27" s="442"/>
      <c r="G27" s="79"/>
      <c r="H27" s="78">
        <v>1</v>
      </c>
      <c r="I27" s="179"/>
      <c r="J27" s="178">
        <v>1</v>
      </c>
      <c r="K27" s="179">
        <v>1</v>
      </c>
      <c r="L27" s="190"/>
      <c r="M27" s="165">
        <v>1</v>
      </c>
      <c r="N27" s="190"/>
      <c r="O27" s="165"/>
      <c r="P27" s="190">
        <v>1</v>
      </c>
      <c r="Q27" s="179">
        <v>1</v>
      </c>
      <c r="R27" s="178"/>
      <c r="S27" s="79">
        <v>0</v>
      </c>
      <c r="T27" s="78">
        <v>1</v>
      </c>
      <c r="U27" s="165">
        <v>1</v>
      </c>
      <c r="V27" s="190"/>
      <c r="W27" s="165">
        <v>1</v>
      </c>
      <c r="X27" s="230"/>
      <c r="Y27" s="236"/>
      <c r="Z27" s="235">
        <v>1</v>
      </c>
      <c r="AA27" s="247">
        <v>1</v>
      </c>
      <c r="AB27" s="248"/>
      <c r="AC27" s="247">
        <v>1</v>
      </c>
      <c r="AD27" s="248"/>
      <c r="AE27" s="79"/>
      <c r="AF27" s="258">
        <v>1</v>
      </c>
    </row>
    <row r="28" spans="1:33" ht="16.5" thickBot="1" x14ac:dyDescent="0.3">
      <c r="A28" s="17"/>
      <c r="B28" s="68">
        <v>19</v>
      </c>
      <c r="C28" s="451" t="s">
        <v>192</v>
      </c>
      <c r="D28" s="452"/>
      <c r="E28" s="452"/>
      <c r="F28" s="453"/>
      <c r="G28" s="80"/>
      <c r="H28" s="81">
        <v>1</v>
      </c>
      <c r="I28" s="180">
        <v>1</v>
      </c>
      <c r="J28" s="181"/>
      <c r="K28" s="180"/>
      <c r="L28" s="191">
        <v>1</v>
      </c>
      <c r="M28" s="166"/>
      <c r="N28" s="191">
        <v>1</v>
      </c>
      <c r="O28" s="166"/>
      <c r="P28" s="191">
        <v>1</v>
      </c>
      <c r="Q28" s="180"/>
      <c r="R28" s="181">
        <v>1</v>
      </c>
      <c r="S28" s="80">
        <v>0</v>
      </c>
      <c r="T28" s="81">
        <v>1</v>
      </c>
      <c r="U28" s="193"/>
      <c r="V28" s="198">
        <v>1</v>
      </c>
      <c r="W28" s="193"/>
      <c r="X28" s="231">
        <v>1</v>
      </c>
      <c r="Y28" s="238"/>
      <c r="Z28" s="239">
        <v>1</v>
      </c>
      <c r="AA28" s="249">
        <v>1</v>
      </c>
      <c r="AB28" s="250"/>
      <c r="AC28" s="249">
        <v>1</v>
      </c>
      <c r="AD28" s="250"/>
      <c r="AE28" s="80">
        <v>1</v>
      </c>
      <c r="AF28" s="259"/>
    </row>
    <row r="29" spans="1:33" s="105" customFormat="1" ht="13.5" thickBot="1" x14ac:dyDescent="0.25">
      <c r="A29" s="102"/>
      <c r="B29" s="449" t="s">
        <v>193</v>
      </c>
      <c r="C29" s="450"/>
      <c r="D29" s="450"/>
      <c r="E29" s="450"/>
      <c r="F29" s="450"/>
      <c r="G29" s="82">
        <f>SUM(G10:G28)</f>
        <v>9</v>
      </c>
      <c r="H29" s="172">
        <f>IF(SUM(H10:H28)=0,"SIN IMPACTO",SUM(H10:H28))</f>
        <v>10</v>
      </c>
      <c r="I29" s="103">
        <f>SUM(I10:I28)</f>
        <v>12</v>
      </c>
      <c r="J29" s="104">
        <f>IF(SUM(I10:I28)=0,"SIN IMPACTO",SUM(J10:J28))</f>
        <v>7</v>
      </c>
      <c r="K29" s="104">
        <f>SUM(K10:K28)</f>
        <v>16</v>
      </c>
      <c r="L29" s="104">
        <f t="shared" ref="L29:Z29" si="0">IF(SUM(K10:K28)=0,"SIN IMPACTO",SUM(L10:L28))</f>
        <v>3</v>
      </c>
      <c r="M29" s="104">
        <f>SUM(M10:M28)</f>
        <v>14</v>
      </c>
      <c r="N29" s="104">
        <f t="shared" si="0"/>
        <v>5</v>
      </c>
      <c r="O29" s="104">
        <f>SUM(O10:O28)</f>
        <v>16</v>
      </c>
      <c r="P29" s="104">
        <f t="shared" si="0"/>
        <v>3</v>
      </c>
      <c r="Q29" s="104">
        <f>SUM(Q10:Q28)</f>
        <v>16</v>
      </c>
      <c r="R29" s="104">
        <f t="shared" si="0"/>
        <v>3</v>
      </c>
      <c r="S29" s="104">
        <f>SUM(S10:S28)</f>
        <v>11</v>
      </c>
      <c r="T29" s="104">
        <f t="shared" si="0"/>
        <v>8</v>
      </c>
      <c r="U29" s="194">
        <f>SUM(U10:U28)</f>
        <v>14</v>
      </c>
      <c r="V29" s="194">
        <f>IF(SUM(U10:U28)=0,"SIN IMPACTO",SUM(V10:V28))</f>
        <v>5</v>
      </c>
      <c r="W29" s="194">
        <f>SUM(W10:W28)</f>
        <v>14</v>
      </c>
      <c r="X29" s="194">
        <f>IF(SUM(W10:W28)=0,"SIN IMPACTO",SUM(X10:X28))</f>
        <v>5</v>
      </c>
      <c r="Y29" s="194">
        <f>SUM(Y10:Y28)</f>
        <v>14</v>
      </c>
      <c r="Z29" s="194">
        <f t="shared" si="0"/>
        <v>5</v>
      </c>
      <c r="AA29" s="255">
        <f>SUM(AA10:AA28)</f>
        <v>15</v>
      </c>
      <c r="AB29" s="255">
        <f>IF(SUM(AA10:AA28)=0,"SIN IMPACTO",SUM(AB10:AB28))</f>
        <v>4</v>
      </c>
      <c r="AC29" s="256">
        <f>SUM(AC10:AC28)</f>
        <v>14</v>
      </c>
      <c r="AD29" s="255">
        <f>IF(SUM(AC10:AC28)=0,"SIN IMPACTO",SUM(AD10:AD28))</f>
        <v>5</v>
      </c>
      <c r="AE29" s="103">
        <f>SUM(AE10:AE28)</f>
        <v>15</v>
      </c>
      <c r="AF29" s="104">
        <f>IF(SUM(AE10:AE28)=0,"SIN IMPACTO",SUM(AF10:AF28))</f>
        <v>4</v>
      </c>
      <c r="AG29" s="102"/>
    </row>
    <row r="30" spans="1:33" ht="20.100000000000001" customHeight="1" thickBot="1" x14ac:dyDescent="0.35">
      <c r="A30" s="17"/>
      <c r="B30" s="174"/>
      <c r="C30" s="175"/>
      <c r="D30" s="175"/>
      <c r="E30" s="175"/>
      <c r="F30" s="176"/>
      <c r="G30" s="86"/>
      <c r="H30" s="87"/>
      <c r="I30" s="168"/>
      <c r="J30" s="168"/>
      <c r="K30" s="168"/>
      <c r="L30" s="168"/>
      <c r="M30" s="168"/>
      <c r="N30" s="168"/>
      <c r="O30" s="168"/>
      <c r="P30" s="168"/>
      <c r="Q30" s="17"/>
      <c r="R30" s="17"/>
      <c r="S30" s="17"/>
      <c r="T30" s="17"/>
      <c r="U30" s="17"/>
      <c r="V30" s="17"/>
      <c r="W30" s="17"/>
      <c r="X30" s="17"/>
      <c r="Y30" s="17"/>
      <c r="Z30" s="17"/>
      <c r="AA30" s="17"/>
      <c r="AB30" s="17"/>
      <c r="AC30" s="17"/>
      <c r="AD30" s="17"/>
      <c r="AE30" s="17"/>
      <c r="AF30" s="17"/>
    </row>
    <row r="31" spans="1:33" ht="20.100000000000001" customHeight="1" x14ac:dyDescent="0.3">
      <c r="A31" s="17"/>
      <c r="B31" s="84"/>
      <c r="C31" s="69" t="s">
        <v>194</v>
      </c>
      <c r="D31" s="169"/>
      <c r="E31" s="443" t="s">
        <v>195</v>
      </c>
      <c r="F31" s="444"/>
      <c r="G31" s="173"/>
      <c r="H31" s="88"/>
      <c r="I31" s="168"/>
      <c r="J31" s="168"/>
      <c r="K31" s="168"/>
      <c r="L31" s="168"/>
      <c r="M31" s="168"/>
      <c r="N31" s="168"/>
      <c r="O31" s="168"/>
      <c r="P31" s="168"/>
      <c r="Q31" s="17"/>
      <c r="R31" s="17"/>
      <c r="S31" s="17"/>
      <c r="T31" s="17"/>
      <c r="U31" s="17"/>
      <c r="V31" s="17"/>
      <c r="W31" s="17"/>
      <c r="X31" s="17"/>
      <c r="Y31" s="17"/>
      <c r="Z31" s="17"/>
      <c r="AA31" s="17"/>
      <c r="AB31" s="17"/>
      <c r="AC31" s="17"/>
      <c r="AD31" s="17"/>
      <c r="AE31" s="17"/>
      <c r="AF31" s="17"/>
    </row>
    <row r="32" spans="1:33" ht="21" customHeight="1" x14ac:dyDescent="0.3">
      <c r="A32" s="17"/>
      <c r="B32" s="84"/>
      <c r="C32" s="70" t="s">
        <v>196</v>
      </c>
      <c r="D32" s="170"/>
      <c r="E32" s="447" t="s">
        <v>197</v>
      </c>
      <c r="F32" s="448"/>
      <c r="G32" s="173"/>
      <c r="H32" s="88"/>
      <c r="I32" s="168"/>
      <c r="J32" s="168"/>
      <c r="K32" s="168"/>
      <c r="L32" s="168"/>
      <c r="M32" s="168"/>
      <c r="N32" s="168"/>
      <c r="O32" s="168"/>
      <c r="P32" s="168"/>
      <c r="Q32" s="17"/>
      <c r="R32" s="17"/>
      <c r="S32" s="17"/>
      <c r="T32" s="17"/>
      <c r="U32" s="17"/>
      <c r="V32" s="17"/>
      <c r="W32" s="17"/>
      <c r="X32" s="17"/>
      <c r="Y32" s="17"/>
      <c r="Z32" s="17"/>
      <c r="AA32" s="17"/>
      <c r="AB32" s="17"/>
      <c r="AC32" s="17"/>
      <c r="AD32" s="17"/>
      <c r="AE32" s="17"/>
      <c r="AF32" s="17"/>
    </row>
    <row r="33" spans="1:32" ht="20.100000000000001" customHeight="1" thickBot="1" x14ac:dyDescent="0.35">
      <c r="A33" s="17"/>
      <c r="B33" s="85"/>
      <c r="C33" s="71" t="s">
        <v>198</v>
      </c>
      <c r="D33" s="171"/>
      <c r="E33" s="445" t="s">
        <v>199</v>
      </c>
      <c r="F33" s="446"/>
      <c r="G33" s="173"/>
      <c r="H33" s="88"/>
      <c r="I33" s="168"/>
      <c r="J33" s="168"/>
      <c r="K33" s="168"/>
      <c r="L33" s="168"/>
      <c r="M33" s="168"/>
      <c r="N33" s="168"/>
      <c r="O33" s="168"/>
      <c r="P33" s="168"/>
      <c r="Q33" s="17"/>
      <c r="R33" s="17"/>
      <c r="S33" s="17"/>
      <c r="T33" s="17"/>
      <c r="U33" s="17"/>
      <c r="V33" s="17"/>
      <c r="W33" s="17"/>
      <c r="X33" s="17"/>
      <c r="Y33" s="17"/>
      <c r="Z33" s="17"/>
      <c r="AA33" s="17"/>
      <c r="AB33" s="17"/>
      <c r="AC33" s="17"/>
      <c r="AD33" s="17"/>
      <c r="AE33" s="17"/>
      <c r="AF33" s="17"/>
    </row>
    <row r="34" spans="1:32" x14ac:dyDescent="0.35">
      <c r="A34" s="17"/>
      <c r="B34" s="73"/>
      <c r="C34" s="73"/>
      <c r="D34" s="73"/>
      <c r="E34" s="73"/>
      <c r="F34" s="73"/>
      <c r="G34" s="73"/>
      <c r="H34" s="73"/>
      <c r="I34" s="17"/>
      <c r="J34" s="17"/>
      <c r="K34" s="17"/>
      <c r="L34" s="17"/>
      <c r="M34" s="17"/>
      <c r="N34" s="17"/>
      <c r="O34" s="17"/>
      <c r="P34" s="17"/>
      <c r="Q34" s="17"/>
      <c r="R34" s="17"/>
      <c r="S34" s="17"/>
      <c r="T34" s="17"/>
      <c r="U34" s="17"/>
      <c r="V34" s="17"/>
      <c r="W34" s="17"/>
      <c r="X34" s="17"/>
      <c r="Y34" s="17"/>
      <c r="Z34" s="17"/>
      <c r="AA34" s="17"/>
      <c r="AB34" s="17"/>
      <c r="AC34" s="17"/>
      <c r="AD34" s="17"/>
      <c r="AE34" s="17"/>
      <c r="AF34" s="17"/>
    </row>
    <row r="35" spans="1:32" x14ac:dyDescent="0.35">
      <c r="A35" s="17"/>
      <c r="B35" s="73"/>
      <c r="C35" s="73"/>
      <c r="D35" s="73"/>
      <c r="E35" s="73"/>
      <c r="F35" s="73"/>
      <c r="G35" s="73"/>
      <c r="H35" s="73"/>
      <c r="I35" s="17"/>
      <c r="J35" s="17"/>
      <c r="K35" s="17"/>
      <c r="L35" s="17"/>
      <c r="M35" s="17"/>
      <c r="N35" s="17"/>
      <c r="O35" s="17"/>
      <c r="P35" s="17"/>
      <c r="Q35" s="17"/>
      <c r="R35" s="17"/>
      <c r="S35" s="17"/>
      <c r="T35" s="17"/>
      <c r="U35" s="17"/>
      <c r="V35" s="17"/>
      <c r="W35" s="17"/>
      <c r="X35" s="17"/>
      <c r="Y35" s="17"/>
      <c r="Z35" s="17"/>
      <c r="AA35" s="17"/>
      <c r="AB35" s="17"/>
      <c r="AC35" s="17"/>
      <c r="AD35" s="17"/>
      <c r="AE35" s="17"/>
      <c r="AF35" s="17"/>
    </row>
    <row r="36" spans="1:32" x14ac:dyDescent="0.35">
      <c r="A36" s="17"/>
      <c r="B36" s="73"/>
      <c r="C36" s="73"/>
      <c r="D36" s="73"/>
      <c r="E36" s="73"/>
      <c r="F36" s="73"/>
      <c r="G36" s="73"/>
      <c r="H36" s="73"/>
      <c r="I36" s="17"/>
      <c r="J36" s="17"/>
      <c r="K36" s="17"/>
      <c r="L36" s="17"/>
      <c r="M36" s="17"/>
      <c r="N36" s="17"/>
      <c r="O36" s="17"/>
      <c r="P36" s="17"/>
      <c r="Q36" s="17"/>
      <c r="R36" s="17"/>
      <c r="S36" s="17"/>
      <c r="T36" s="17"/>
      <c r="U36" s="17"/>
      <c r="V36" s="17"/>
      <c r="W36" s="17"/>
      <c r="X36" s="17"/>
      <c r="Y36" s="17"/>
      <c r="Z36" s="17"/>
      <c r="AA36" s="17"/>
      <c r="AB36" s="17"/>
      <c r="AC36" s="17"/>
      <c r="AD36" s="17"/>
      <c r="AE36" s="17"/>
      <c r="AF36" s="17"/>
    </row>
    <row r="37" spans="1:32" ht="135.94999999999999" customHeight="1" x14ac:dyDescent="0.35">
      <c r="A37" s="17"/>
      <c r="B37" s="73"/>
      <c r="C37" s="73"/>
      <c r="D37" s="73"/>
      <c r="E37" s="73"/>
      <c r="F37" s="73"/>
      <c r="G37" s="73"/>
      <c r="H37" s="73"/>
      <c r="I37" s="17"/>
      <c r="J37" s="17"/>
      <c r="K37" s="17"/>
      <c r="L37" s="17"/>
      <c r="M37" s="17"/>
      <c r="N37" s="17"/>
      <c r="O37" s="17"/>
      <c r="P37" s="17"/>
      <c r="Q37" s="17"/>
      <c r="R37" s="17"/>
      <c r="S37" s="17"/>
      <c r="T37" s="17"/>
      <c r="U37" s="17"/>
      <c r="V37" s="17"/>
      <c r="W37" s="17"/>
      <c r="X37" s="17"/>
      <c r="Y37" s="17"/>
      <c r="Z37" s="17"/>
      <c r="AA37" s="17"/>
      <c r="AB37" s="17"/>
      <c r="AC37" s="17"/>
      <c r="AD37" s="17"/>
      <c r="AE37" s="17"/>
      <c r="AF37" s="17"/>
    </row>
    <row r="38" spans="1:32" ht="339.95" customHeight="1" x14ac:dyDescent="0.35">
      <c r="A38" s="17"/>
      <c r="B38" s="73"/>
      <c r="C38" s="73"/>
      <c r="D38" s="73"/>
      <c r="E38" s="73"/>
      <c r="F38" s="73"/>
      <c r="G38" s="73"/>
      <c r="H38" s="73"/>
      <c r="I38" s="17"/>
      <c r="J38" s="17"/>
      <c r="K38" s="17"/>
      <c r="L38" s="17"/>
      <c r="M38" s="17"/>
      <c r="N38" s="17"/>
      <c r="O38" s="17"/>
      <c r="P38" s="17"/>
      <c r="Q38" s="17"/>
      <c r="R38" s="17"/>
      <c r="S38" s="17"/>
      <c r="T38" s="17"/>
      <c r="U38" s="17"/>
      <c r="V38" s="17"/>
      <c r="W38" s="17"/>
      <c r="X38" s="17"/>
      <c r="Y38" s="17"/>
      <c r="Z38" s="17"/>
      <c r="AA38" s="17"/>
      <c r="AB38" s="17"/>
      <c r="AC38" s="17"/>
      <c r="AD38" s="17"/>
      <c r="AE38" s="17"/>
      <c r="AF38" s="17"/>
    </row>
    <row r="39" spans="1:32" ht="272.10000000000002" customHeight="1" x14ac:dyDescent="0.35">
      <c r="A39" s="17"/>
      <c r="B39" s="73"/>
      <c r="C39" s="73"/>
      <c r="D39" s="73"/>
      <c r="E39" s="73"/>
      <c r="F39" s="73"/>
      <c r="G39" s="73"/>
      <c r="H39" s="73"/>
      <c r="I39" s="17"/>
      <c r="J39" s="17"/>
      <c r="K39" s="17"/>
    </row>
    <row r="40" spans="1:32" ht="374.1" customHeight="1" x14ac:dyDescent="0.35">
      <c r="A40" s="17"/>
      <c r="B40" s="73"/>
      <c r="C40" s="73"/>
      <c r="D40" s="73"/>
      <c r="E40" s="73"/>
      <c r="F40" s="73"/>
      <c r="G40" s="73"/>
      <c r="H40" s="73"/>
      <c r="I40" s="17"/>
      <c r="J40" s="17"/>
      <c r="K40" s="17"/>
    </row>
    <row r="41" spans="1:32" ht="272.10000000000002" customHeight="1" x14ac:dyDescent="0.35">
      <c r="A41" s="17"/>
      <c r="B41" s="73"/>
      <c r="C41" s="73"/>
      <c r="D41" s="73"/>
      <c r="E41" s="73"/>
      <c r="F41" s="73"/>
      <c r="G41" s="73"/>
      <c r="H41" s="73"/>
      <c r="I41" s="17"/>
      <c r="J41" s="17"/>
      <c r="K41" s="17"/>
    </row>
    <row r="42" spans="1:32" x14ac:dyDescent="0.35">
      <c r="A42" s="17"/>
      <c r="B42" s="73"/>
      <c r="C42" s="73"/>
      <c r="D42" s="73"/>
      <c r="E42" s="73"/>
      <c r="F42" s="73"/>
      <c r="G42" s="73"/>
      <c r="H42" s="73"/>
      <c r="I42" s="17"/>
      <c r="J42" s="17"/>
      <c r="K42" s="17"/>
    </row>
    <row r="43" spans="1:32" x14ac:dyDescent="0.35">
      <c r="A43" s="17"/>
      <c r="B43" s="73"/>
      <c r="C43" s="73"/>
      <c r="D43" s="73"/>
      <c r="E43" s="73"/>
      <c r="F43" s="73"/>
      <c r="G43" s="73"/>
      <c r="H43" s="73"/>
      <c r="I43" s="17"/>
      <c r="J43" s="17"/>
      <c r="K43" s="17"/>
    </row>
    <row r="44" spans="1:32" x14ac:dyDescent="0.35">
      <c r="A44" s="17"/>
      <c r="B44" s="73"/>
      <c r="C44" s="73"/>
      <c r="D44" s="73"/>
      <c r="E44" s="73"/>
      <c r="F44" s="73"/>
      <c r="G44" s="73"/>
      <c r="H44" s="73"/>
      <c r="I44" s="17"/>
      <c r="J44" s="17"/>
      <c r="K44" s="17"/>
    </row>
    <row r="45" spans="1:32" x14ac:dyDescent="0.35">
      <c r="A45" s="17"/>
      <c r="B45" s="73"/>
      <c r="C45" s="73"/>
      <c r="D45" s="73"/>
      <c r="E45" s="73"/>
      <c r="F45" s="73"/>
      <c r="G45" s="73"/>
      <c r="H45" s="73"/>
      <c r="I45" s="17"/>
      <c r="J45" s="17"/>
      <c r="K45" s="17"/>
    </row>
    <row r="46" spans="1:32" x14ac:dyDescent="0.35">
      <c r="A46" s="17"/>
      <c r="B46" s="73"/>
      <c r="C46" s="73"/>
      <c r="D46" s="73"/>
      <c r="E46" s="73"/>
      <c r="F46" s="73"/>
      <c r="G46" s="73"/>
      <c r="H46" s="73"/>
      <c r="I46" s="17"/>
      <c r="J46" s="17"/>
      <c r="K46" s="17"/>
    </row>
    <row r="47" spans="1:32" x14ac:dyDescent="0.35">
      <c r="A47" s="17"/>
      <c r="B47" s="73"/>
      <c r="C47" s="73"/>
      <c r="D47" s="73"/>
      <c r="E47" s="73"/>
      <c r="F47" s="73"/>
      <c r="G47" s="73"/>
      <c r="H47" s="73"/>
      <c r="I47" s="17"/>
      <c r="J47" s="17"/>
      <c r="K47" s="17"/>
    </row>
    <row r="48" spans="1:32" x14ac:dyDescent="0.35">
      <c r="A48" s="17"/>
      <c r="B48" s="73"/>
      <c r="C48" s="73"/>
      <c r="D48" s="73"/>
      <c r="E48" s="73"/>
      <c r="F48" s="73"/>
      <c r="G48" s="73"/>
      <c r="H48" s="73"/>
      <c r="I48" s="17"/>
      <c r="J48" s="17"/>
      <c r="K48" s="17"/>
    </row>
    <row r="49" spans="1:11" x14ac:dyDescent="0.35">
      <c r="A49" s="17"/>
      <c r="B49" s="73"/>
      <c r="C49" s="73"/>
      <c r="D49" s="73"/>
      <c r="E49" s="73"/>
      <c r="F49" s="73"/>
      <c r="G49" s="73"/>
      <c r="H49" s="73"/>
      <c r="I49" s="17"/>
      <c r="J49" s="17"/>
      <c r="K49" s="17"/>
    </row>
    <row r="206" spans="2:2" x14ac:dyDescent="0.35">
      <c r="B206" s="72" t="s">
        <v>100</v>
      </c>
    </row>
  </sheetData>
  <mergeCells count="46">
    <mergeCell ref="AA8:AB8"/>
    <mergeCell ref="AC8:AD8"/>
    <mergeCell ref="W8:X8"/>
    <mergeCell ref="AE8:AF8"/>
    <mergeCell ref="G7:AF7"/>
    <mergeCell ref="Y8:Z8"/>
    <mergeCell ref="Q8:R8"/>
    <mergeCell ref="S8:T8"/>
    <mergeCell ref="U8:V8"/>
    <mergeCell ref="K8:L8"/>
    <mergeCell ref="M8:N8"/>
    <mergeCell ref="O8:P8"/>
    <mergeCell ref="E31:F31"/>
    <mergeCell ref="E33:F33"/>
    <mergeCell ref="E32:F32"/>
    <mergeCell ref="C27:F27"/>
    <mergeCell ref="C18:F18"/>
    <mergeCell ref="C19:F19"/>
    <mergeCell ref="C20:F20"/>
    <mergeCell ref="C21:F21"/>
    <mergeCell ref="C22:F22"/>
    <mergeCell ref="B29:F29"/>
    <mergeCell ref="C28:F28"/>
    <mergeCell ref="C26:F26"/>
    <mergeCell ref="C10:F10"/>
    <mergeCell ref="C23:F23"/>
    <mergeCell ref="C24:F24"/>
    <mergeCell ref="C25:F25"/>
    <mergeCell ref="C15:F15"/>
    <mergeCell ref="C16:F16"/>
    <mergeCell ref="C11:F11"/>
    <mergeCell ref="C12:F12"/>
    <mergeCell ref="C13:F13"/>
    <mergeCell ref="C14:F14"/>
    <mergeCell ref="C17:F17"/>
    <mergeCell ref="B1:O1"/>
    <mergeCell ref="B7:B9"/>
    <mergeCell ref="B2:F2"/>
    <mergeCell ref="B3:F3"/>
    <mergeCell ref="B4:F4"/>
    <mergeCell ref="B5:F5"/>
    <mergeCell ref="B6:F6"/>
    <mergeCell ref="G8:H8"/>
    <mergeCell ref="I8:J8"/>
    <mergeCell ref="C7:F8"/>
    <mergeCell ref="C9:F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election activeCell="K8" sqref="K8"/>
    </sheetView>
  </sheetViews>
  <sheetFormatPr baseColWidth="10" defaultColWidth="14.28515625" defaultRowHeight="12.75" x14ac:dyDescent="0.2"/>
  <cols>
    <col min="1" max="2" width="14.28515625" style="21"/>
    <col min="3" max="3" width="17" style="21" customWidth="1"/>
    <col min="4" max="4" width="14.28515625" style="21"/>
    <col min="5" max="5" width="46" style="21" customWidth="1"/>
    <col min="6" max="16384" width="14.28515625" style="21"/>
  </cols>
  <sheetData>
    <row r="1" spans="2:6" ht="24" customHeight="1" thickBot="1" x14ac:dyDescent="0.25">
      <c r="B1" s="460" t="s">
        <v>62</v>
      </c>
      <c r="C1" s="461"/>
      <c r="D1" s="461"/>
      <c r="E1" s="461"/>
      <c r="F1" s="462"/>
    </row>
    <row r="2" spans="2:6" ht="16.5" thickBot="1" x14ac:dyDescent="0.3">
      <c r="B2" s="22"/>
      <c r="C2" s="22"/>
      <c r="D2" s="22"/>
      <c r="E2" s="22"/>
      <c r="F2" s="22"/>
    </row>
    <row r="3" spans="2:6" ht="16.5" thickBot="1" x14ac:dyDescent="0.25">
      <c r="B3" s="464" t="s">
        <v>48</v>
      </c>
      <c r="C3" s="465"/>
      <c r="D3" s="465"/>
      <c r="E3" s="34" t="s">
        <v>49</v>
      </c>
      <c r="F3" s="35" t="s">
        <v>50</v>
      </c>
    </row>
    <row r="4" spans="2:6" ht="31.5" x14ac:dyDescent="0.2">
      <c r="B4" s="466" t="s">
        <v>51</v>
      </c>
      <c r="C4" s="468" t="s">
        <v>11</v>
      </c>
      <c r="D4" s="23" t="s">
        <v>12</v>
      </c>
      <c r="E4" s="24" t="s">
        <v>52</v>
      </c>
      <c r="F4" s="25">
        <v>0.25</v>
      </c>
    </row>
    <row r="5" spans="2:6" ht="47.25" x14ac:dyDescent="0.2">
      <c r="B5" s="467"/>
      <c r="C5" s="469"/>
      <c r="D5" s="26" t="s">
        <v>13</v>
      </c>
      <c r="E5" s="27" t="s">
        <v>53</v>
      </c>
      <c r="F5" s="28">
        <v>0.15</v>
      </c>
    </row>
    <row r="6" spans="2:6" ht="47.25" x14ac:dyDescent="0.2">
      <c r="B6" s="467"/>
      <c r="C6" s="469"/>
      <c r="D6" s="26" t="s">
        <v>14</v>
      </c>
      <c r="E6" s="27" t="s">
        <v>54</v>
      </c>
      <c r="F6" s="28">
        <v>0.1</v>
      </c>
    </row>
    <row r="7" spans="2:6" ht="63" x14ac:dyDescent="0.2">
      <c r="B7" s="467"/>
      <c r="C7" s="469" t="s">
        <v>15</v>
      </c>
      <c r="D7" s="26" t="s">
        <v>8</v>
      </c>
      <c r="E7" s="27" t="s">
        <v>55</v>
      </c>
      <c r="F7" s="28">
        <v>0.25</v>
      </c>
    </row>
    <row r="8" spans="2:6" ht="31.5" x14ac:dyDescent="0.2">
      <c r="B8" s="467"/>
      <c r="C8" s="469"/>
      <c r="D8" s="26" t="s">
        <v>7</v>
      </c>
      <c r="E8" s="27" t="s">
        <v>56</v>
      </c>
      <c r="F8" s="28">
        <v>0.15</v>
      </c>
    </row>
    <row r="9" spans="2:6" ht="47.25" x14ac:dyDescent="0.2">
      <c r="B9" s="467" t="s">
        <v>103</v>
      </c>
      <c r="C9" s="469" t="s">
        <v>16</v>
      </c>
      <c r="D9" s="26" t="s">
        <v>17</v>
      </c>
      <c r="E9" s="27" t="s">
        <v>57</v>
      </c>
      <c r="F9" s="29" t="s">
        <v>58</v>
      </c>
    </row>
    <row r="10" spans="2:6" ht="63" x14ac:dyDescent="0.2">
      <c r="B10" s="467"/>
      <c r="C10" s="469"/>
      <c r="D10" s="26" t="s">
        <v>18</v>
      </c>
      <c r="E10" s="27" t="s">
        <v>59</v>
      </c>
      <c r="F10" s="29" t="s">
        <v>58</v>
      </c>
    </row>
    <row r="11" spans="2:6" ht="47.25" x14ac:dyDescent="0.2">
      <c r="B11" s="467"/>
      <c r="C11" s="469" t="s">
        <v>19</v>
      </c>
      <c r="D11" s="26" t="s">
        <v>20</v>
      </c>
      <c r="E11" s="27" t="s">
        <v>60</v>
      </c>
      <c r="F11" s="29" t="s">
        <v>58</v>
      </c>
    </row>
    <row r="12" spans="2:6" ht="47.25" x14ac:dyDescent="0.2">
      <c r="B12" s="467"/>
      <c r="C12" s="469"/>
      <c r="D12" s="26" t="s">
        <v>21</v>
      </c>
      <c r="E12" s="27" t="s">
        <v>61</v>
      </c>
      <c r="F12" s="29" t="s">
        <v>58</v>
      </c>
    </row>
    <row r="13" spans="2:6" ht="31.5" x14ac:dyDescent="0.2">
      <c r="B13" s="467"/>
      <c r="C13" s="469" t="s">
        <v>22</v>
      </c>
      <c r="D13" s="26" t="s">
        <v>77</v>
      </c>
      <c r="E13" s="27" t="s">
        <v>80</v>
      </c>
      <c r="F13" s="29" t="s">
        <v>58</v>
      </c>
    </row>
    <row r="14" spans="2:6" ht="32.25" thickBot="1" x14ac:dyDescent="0.25">
      <c r="B14" s="470"/>
      <c r="C14" s="471"/>
      <c r="D14" s="30" t="s">
        <v>78</v>
      </c>
      <c r="E14" s="31" t="s">
        <v>79</v>
      </c>
      <c r="F14" s="32" t="s">
        <v>58</v>
      </c>
    </row>
    <row r="15" spans="2:6" ht="49.5" customHeight="1" x14ac:dyDescent="0.2">
      <c r="B15" s="463" t="s">
        <v>101</v>
      </c>
      <c r="C15" s="463"/>
      <c r="D15" s="463"/>
      <c r="E15" s="463"/>
      <c r="F15" s="463"/>
    </row>
    <row r="16" spans="2:6" ht="27" customHeight="1" x14ac:dyDescent="0.25">
      <c r="B16" s="33"/>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29</v>
      </c>
      <c r="E2" t="s">
        <v>90</v>
      </c>
    </row>
    <row r="3" spans="2:5" x14ac:dyDescent="0.25">
      <c r="B3" t="s">
        <v>30</v>
      </c>
      <c r="E3" t="s">
        <v>89</v>
      </c>
    </row>
    <row r="4" spans="2:5" x14ac:dyDescent="0.25">
      <c r="B4" t="s">
        <v>93</v>
      </c>
      <c r="E4" t="s">
        <v>91</v>
      </c>
    </row>
    <row r="5" spans="2:5" x14ac:dyDescent="0.25">
      <c r="B5" t="s">
        <v>92</v>
      </c>
    </row>
    <row r="8" spans="2:5" x14ac:dyDescent="0.25">
      <c r="B8" t="s">
        <v>67</v>
      </c>
    </row>
    <row r="9" spans="2:5" x14ac:dyDescent="0.25">
      <c r="B9" t="s">
        <v>38</v>
      </c>
    </row>
    <row r="10" spans="2:5" x14ac:dyDescent="0.25">
      <c r="B10" t="s">
        <v>39</v>
      </c>
    </row>
    <row r="13" spans="2:5" x14ac:dyDescent="0.25">
      <c r="B13" t="s">
        <v>87</v>
      </c>
    </row>
    <row r="14" spans="2:5" x14ac:dyDescent="0.25">
      <c r="B14" t="s">
        <v>81</v>
      </c>
    </row>
    <row r="15" spans="2:5" x14ac:dyDescent="0.25">
      <c r="B15" t="s">
        <v>84</v>
      </c>
    </row>
    <row r="16" spans="2:5" x14ac:dyDescent="0.25">
      <c r="B16" t="s">
        <v>82</v>
      </c>
    </row>
    <row r="17" spans="2:2" x14ac:dyDescent="0.25">
      <c r="B17" t="s">
        <v>83</v>
      </c>
    </row>
    <row r="18" spans="2:2" x14ac:dyDescent="0.25">
      <c r="B18" t="s">
        <v>85</v>
      </c>
    </row>
    <row r="19" spans="2:2" x14ac:dyDescent="0.25">
      <c r="B19" t="s">
        <v>86</v>
      </c>
    </row>
  </sheetData>
  <sortState ref="B2:B5">
    <sortCondition ref="B2:B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Intructivo</vt:lpstr>
      <vt:lpstr>Mapa final</vt:lpstr>
      <vt:lpstr>Definición RC</vt:lpstr>
      <vt:lpstr>Mapa de Calor RC</vt:lpstr>
      <vt:lpstr>Mapa de Calor Res. RC</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 de Gestión</dc:creator>
  <cp:lastModifiedBy>Andrea Carolina Rodriguez Loaiza</cp:lastModifiedBy>
  <cp:lastPrinted>2020-05-13T01:12:22Z</cp:lastPrinted>
  <dcterms:created xsi:type="dcterms:W3CDTF">2020-03-24T23:12:47Z</dcterms:created>
  <dcterms:modified xsi:type="dcterms:W3CDTF">2025-08-29T20:25:10Z</dcterms:modified>
</cp:coreProperties>
</file>