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Liliana Hidalgo\Documents\1CONTROL_INTERNO-lhg\EVAL SISTEMA CI\2020\EVAL CI_28_07_2020\"/>
    </mc:Choice>
  </mc:AlternateContent>
  <bookViews>
    <workbookView xWindow="-120" yWindow="-120" windowWidth="20730" windowHeight="11160" tabRatio="990"/>
  </bookViews>
  <sheets>
    <sheet name="Ambiente de Control" sheetId="24" r:id="rId1"/>
    <sheet name="Evaluación de riesgos" sheetId="18" r:id="rId2"/>
    <sheet name="Actividades de control" sheetId="17" r:id="rId3"/>
    <sheet name="Info y Comunicación" sheetId="19" r:id="rId4"/>
    <sheet name="Actividades de Monitoreo" sheetId="20" r:id="rId5"/>
    <sheet name="Hoja1" sheetId="28"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0">#REF!</definedName>
    <definedName name="\BD">#REF!</definedName>
    <definedName name="\BJ">#REF!</definedName>
    <definedName name="\BP">#REF!</definedName>
    <definedName name="\c">[1]BDATOS!#REF!</definedName>
    <definedName name="\CA">#REF!</definedName>
    <definedName name="\i">#REF!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'[3]384-Acciones Corporacion'!#REF!</definedName>
    <definedName name="_3__123Graph_AC86W90" hidden="1">[2]WIZ!$AF$19:$AF$30</definedName>
    <definedName name="_304">'[3]384-Acciones Corporacion'!#REF!</definedName>
    <definedName name="_312">'[3]384-Acciones Corporacion'!#REF!</definedName>
    <definedName name="_320">'[3]384-Acciones Corporacion'!#REF!</definedName>
    <definedName name="_336">'[3]384-Acciones Corporacion'!#REF!</definedName>
    <definedName name="_344">'[3]384-Acciones Corporacion'!#REF!</definedName>
    <definedName name="_352">'[3]384-Acciones Corporacion'!#REF!</definedName>
    <definedName name="_4__123Graph_BC86W_2" hidden="1">[2]WIZ!$F$32:$F$43</definedName>
    <definedName name="_5__123Graph_BC86W30" hidden="1">[2]WIZ!$AE$32:$AE$43</definedName>
    <definedName name="_522">'[3]384-Acciones Corporacion'!#REF!</definedName>
    <definedName name="_530">'[3]384-Acciones Corporacion'!#REF!</definedName>
    <definedName name="_546">'[3]384-Acciones Corporacion'!#REF!</definedName>
    <definedName name="_554">'[3]384-Acciones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2" hidden="1">'Actividades de control'!$C$1:$C$122</definedName>
    <definedName name="_xlnm._FilterDatabase" localSheetId="1" hidden="1">'Evaluación de riesgos'!$C$5:$C$160</definedName>
    <definedName name="_xlnm._FilterDatabase" localSheetId="3" hidden="1">'Info y Comunicación'!$C$1:$C$138</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[4]B.BTA.S.VALORES!#REF!</definedName>
    <definedName name="_Sort" hidden="1">#REF!</definedName>
    <definedName name="A">[5]oficial!$A$1:$H$160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'[6]Oper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[1]BDATOS!#REF!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[1]BDATOS!#REF!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[9]!ContAverage</definedName>
    <definedName name="CORDEN">#REF!</definedName>
    <definedName name="CREDITO">[10]oficial!$H$1:$H$160</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hidden="1">[4]B.BTA.S.VALORES!#REF!</definedName>
    <definedName name="Divide">#REF!</definedName>
    <definedName name="doce">'[13]Anexo-Participaciones Dic-11'!$E$22</definedName>
    <definedName name="ELIEXTRA">'[14]ELIMINA EXT'!$A$3:$Y$217</definedName>
    <definedName name="ELIFIL">[14]ELIMINA!$A$4:$AM$231</definedName>
    <definedName name="ELIMEXT">#REF!</definedName>
    <definedName name="ELIMINA">#REF!</definedName>
    <definedName name="entidades">#REF!</definedName>
    <definedName name="EPIANDES">#REF!</definedName>
    <definedName name="ESCRIBA">[1]BDATOS!#REF!</definedName>
    <definedName name="ESTADOS_FINANCIEROS_A_PROCESAR">#REF!</definedName>
    <definedName name="ESTCAM">#REF!</definedName>
    <definedName name="ET">#REF!</definedName>
    <definedName name="FailureActual">[9]!FailureActual</definedName>
    <definedName name="FailurePlan">[9]!FailurePlan</definedName>
    <definedName name="FILEXT">[14]FILIALEXT!$A$1:$L$4091</definedName>
    <definedName name="FILIAL">[14]FILIAL!$A$3:$AE$5414</definedName>
    <definedName name="FleetAdj">[9]!FleetAdj</definedName>
    <definedName name="FleetNoAdj">[9]!FleetNoAdj</definedName>
    <definedName name="GastosRegionales_Monto">'[15]Gastos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[16]!LLPModel</definedName>
    <definedName name="MATRIZ">[17]MATRIZ!$A$7:$BY$4664</definedName>
    <definedName name="MC.PL_Cuentas">#REF!</definedName>
    <definedName name="MC.PL_Monto">#REF!</definedName>
    <definedName name="MESANT">#REF!</definedName>
    <definedName name="MESES">'[18]7'!$AL$3:$AL$7</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#REF!</definedName>
    <definedName name="Nivel">#REF!</definedName>
    <definedName name="NOPUC">#REF!</definedName>
    <definedName name="OFI">[10]oficial!$A$1:$H$160</definedName>
    <definedName name="ORDEN1">#REF!</definedName>
    <definedName name="ORDEN2">#REF!</definedName>
    <definedName name="ORDEN3">#REF!</definedName>
    <definedName name="ORDEN4">#REF!</definedName>
    <definedName name="ORDEN5">#REF!</definedName>
    <definedName name="ORDEN6">#REF!</definedName>
    <definedName name="p">'[19]Participación Accionaria Junio '!$K$11</definedName>
    <definedName name="PAS">#REF!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#REF!</definedName>
    <definedName name="PRES1">#REF!</definedName>
    <definedName name="Presup">SUMIF([22]DATA!$H$1:$H$65536,#REF!&amp;"-"&amp;#REF!&amp;"-"&amp;MONTH(#REF!),[22]DATA!$G$1:$G$65536)</definedName>
    <definedName name="ProductivityWith">[9]!ProductivityWith</definedName>
    <definedName name="ProductivityWithout">[9]!ProductivityWithout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SUMIF([7]DATA1!$B$1:$B$65536,[8]Octubre!$C1,[7]DATA1!XFA$1:XFA$65536)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SUMIF([7]DATA2!XFB$1:XFB$65536,[8]Octubre!$C1,[7]DATA2!A$1:A$65536)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SUMIF([7]DATA1!$B$1:$B$65536,[8]Octubre!$C1,[7]DATA1!K$1:K$65536)</definedName>
    <definedName name="Total_Mora">SUMIF([7]DATA1!$B$1:$B$65536,[8]Octubre!$C1,[7]DATA1!K$1:K$65536)</definedName>
    <definedName name="TypesOfTransaction">#REF!</definedName>
    <definedName name="uno">'[13]Anexo-Participaciones Dic-11'!$E$9</definedName>
    <definedName name="utilidad">'[6]Estado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hidden="1">{#N/A,#N/A,FALSE,"ANEXO1";"ACTIVO",#N/A,FALSE,"ANEXO1";"PASIVO",#N/A,FALSE,"ANEXO1";"G Y P",#N/A,FALSE,"ANEXO1"}</definedName>
    <definedName name="ws" hidden="1">{"'Sheet1'!$A$1:$F$179"}</definedName>
    <definedName name="XXX">#REF!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4" i="24" l="1"/>
  <c r="B54" i="28"/>
  <c r="B53" i="28"/>
  <c r="B19" i="28"/>
  <c r="K127" i="20"/>
  <c r="L127" i="20" s="1"/>
  <c r="K119" i="20"/>
  <c r="L119" i="20" s="1"/>
  <c r="K111" i="20"/>
  <c r="L111" i="20" s="1"/>
  <c r="K103" i="20"/>
  <c r="L103" i="20" s="1"/>
  <c r="K95" i="20"/>
  <c r="L95" i="20" s="1"/>
  <c r="K87" i="20"/>
  <c r="L87" i="20" s="1"/>
  <c r="K79" i="20"/>
  <c r="L79" i="20" s="1"/>
  <c r="K71" i="20"/>
  <c r="L71" i="20" s="1"/>
  <c r="K63" i="20"/>
  <c r="L63" i="20" s="1"/>
  <c r="K52" i="20"/>
  <c r="L52" i="20" s="1"/>
  <c r="K44" i="20"/>
  <c r="L44" i="20" s="1"/>
  <c r="K36" i="20"/>
  <c r="L36" i="20" s="1"/>
  <c r="K28" i="20"/>
  <c r="L28" i="20" s="1"/>
  <c r="K20" i="20"/>
  <c r="L20" i="20" s="1"/>
  <c r="K131" i="19"/>
  <c r="L131" i="19" s="1"/>
  <c r="K123" i="19"/>
  <c r="L123" i="19" s="1"/>
  <c r="K115" i="19"/>
  <c r="L115" i="19" s="1"/>
  <c r="K107" i="19"/>
  <c r="L107" i="19" s="1"/>
  <c r="K99" i="19"/>
  <c r="L99" i="19" s="1"/>
  <c r="K91" i="19"/>
  <c r="L91" i="19" s="1"/>
  <c r="K79" i="19"/>
  <c r="L79" i="19" s="1"/>
  <c r="K71" i="19"/>
  <c r="L71" i="19" s="1"/>
  <c r="K63" i="19"/>
  <c r="L63" i="19" s="1"/>
  <c r="K55" i="19"/>
  <c r="L55" i="19" s="1"/>
  <c r="K43" i="19"/>
  <c r="L43" i="19" s="1"/>
  <c r="K35" i="19"/>
  <c r="L35" i="19" s="1"/>
  <c r="K27" i="19"/>
  <c r="L27" i="19" s="1"/>
  <c r="K19" i="19"/>
  <c r="L19" i="19" s="1"/>
  <c r="K115" i="17"/>
  <c r="K107" i="17"/>
  <c r="L107" i="17" s="1"/>
  <c r="K99" i="17"/>
  <c r="L99" i="17" s="1"/>
  <c r="K91" i="17"/>
  <c r="L91" i="17" s="1"/>
  <c r="K83" i="17"/>
  <c r="L83" i="17" s="1"/>
  <c r="K72" i="17"/>
  <c r="L72" i="17" s="1"/>
  <c r="K64" i="17"/>
  <c r="L64" i="17" s="1"/>
  <c r="K56" i="17"/>
  <c r="L56" i="17" s="1"/>
  <c r="K48" i="17"/>
  <c r="L48" i="17" s="1"/>
  <c r="K37" i="17"/>
  <c r="L37" i="17" s="1"/>
  <c r="K29" i="17"/>
  <c r="L29" i="17" s="1"/>
  <c r="K21" i="17"/>
  <c r="L21" i="17" s="1"/>
  <c r="K153" i="18"/>
  <c r="L153" i="18" s="1"/>
  <c r="N153" i="18" s="1"/>
  <c r="K145" i="18"/>
  <c r="L145" i="18" s="1"/>
  <c r="N145" i="18" s="1"/>
  <c r="K137" i="18"/>
  <c r="L137" i="18" s="1"/>
  <c r="N137" i="18" s="1"/>
  <c r="K129" i="18"/>
  <c r="L129" i="18" s="1"/>
  <c r="N129" i="18" s="1"/>
  <c r="K121" i="18"/>
  <c r="K110" i="18"/>
  <c r="L110" i="18" s="1"/>
  <c r="N110" i="18" s="1"/>
  <c r="K102" i="18"/>
  <c r="L102" i="18" s="1"/>
  <c r="N102" i="18" s="1"/>
  <c r="K94" i="18"/>
  <c r="L94" i="18" s="1"/>
  <c r="N94" i="18" s="1"/>
  <c r="K86" i="18"/>
  <c r="L86" i="18" s="1"/>
  <c r="N86" i="18" s="1"/>
  <c r="K75" i="18"/>
  <c r="L75" i="18" s="1"/>
  <c r="N75" i="18" s="1"/>
  <c r="K67" i="18"/>
  <c r="L67" i="18" s="1"/>
  <c r="N67" i="18" s="1"/>
  <c r="K59" i="18"/>
  <c r="L59" i="18" s="1"/>
  <c r="N59" i="18" s="1"/>
  <c r="K51" i="18"/>
  <c r="L51" i="18" s="1"/>
  <c r="N51" i="18" s="1"/>
  <c r="K43" i="18"/>
  <c r="L43" i="18" s="1"/>
  <c r="N43" i="18" s="1"/>
  <c r="K32" i="18"/>
  <c r="L32" i="18" s="1"/>
  <c r="N32" i="18" s="1"/>
  <c r="K24" i="18"/>
  <c r="L24" i="18" s="1"/>
  <c r="N24" i="18" s="1"/>
  <c r="K16" i="18"/>
  <c r="L16" i="18" s="1"/>
  <c r="N16" i="18" s="1"/>
  <c r="K228" i="24"/>
  <c r="L228" i="24" s="1"/>
  <c r="N228" i="24" s="1"/>
  <c r="K220" i="24"/>
  <c r="L220" i="24" s="1"/>
  <c r="N220" i="24" s="1"/>
  <c r="K212" i="24"/>
  <c r="L212" i="24" s="1"/>
  <c r="N212" i="24" s="1"/>
  <c r="K204" i="24"/>
  <c r="L204" i="24" s="1"/>
  <c r="N204" i="24" s="1"/>
  <c r="K196" i="24"/>
  <c r="L196" i="24" s="1"/>
  <c r="N196" i="24" s="1"/>
  <c r="K188" i="24"/>
  <c r="L188" i="24" s="1"/>
  <c r="N188" i="24" s="1"/>
  <c r="K177" i="24"/>
  <c r="L177" i="24" s="1"/>
  <c r="N177" i="24" s="1"/>
  <c r="K169" i="24"/>
  <c r="L169" i="24" s="1"/>
  <c r="N169" i="24" s="1"/>
  <c r="K161" i="24"/>
  <c r="L161" i="24" s="1"/>
  <c r="N161" i="24" s="1"/>
  <c r="K153" i="24"/>
  <c r="L153" i="24" s="1"/>
  <c r="N153" i="24" s="1"/>
  <c r="K145" i="24"/>
  <c r="L145" i="24" s="1"/>
  <c r="N145" i="24" s="1"/>
  <c r="K137" i="24"/>
  <c r="L137" i="24" s="1"/>
  <c r="N137" i="24" s="1"/>
  <c r="K129" i="24"/>
  <c r="L129" i="24" s="1"/>
  <c r="N129" i="24" s="1"/>
  <c r="K118" i="24"/>
  <c r="L118" i="24" s="1"/>
  <c r="N118" i="24" s="1"/>
  <c r="K110" i="24"/>
  <c r="L110" i="24" s="1"/>
  <c r="N110" i="24" s="1"/>
  <c r="K102" i="24"/>
  <c r="L102" i="24" s="1"/>
  <c r="N102" i="24" s="1"/>
  <c r="K91" i="24"/>
  <c r="L91" i="24" s="1"/>
  <c r="N91" i="24" s="1"/>
  <c r="K83" i="24"/>
  <c r="L83" i="24" s="1"/>
  <c r="N83" i="24" s="1"/>
  <c r="K75" i="24"/>
  <c r="L75" i="24" s="1"/>
  <c r="N75" i="24" s="1"/>
  <c r="K64" i="24"/>
  <c r="L64" i="24" s="1"/>
  <c r="N64" i="24" s="1"/>
  <c r="K56" i="24"/>
  <c r="L56" i="24" s="1"/>
  <c r="N56" i="24" s="1"/>
  <c r="K48" i="24"/>
  <c r="L48" i="24" s="1"/>
  <c r="N48" i="24" s="1"/>
  <c r="K40" i="24"/>
  <c r="L40" i="24" s="1"/>
  <c r="N40" i="24" s="1"/>
  <c r="K32" i="24"/>
  <c r="L32" i="24" s="1"/>
  <c r="N32" i="24" s="1"/>
  <c r="K24" i="24"/>
  <c r="B6" i="28" l="1"/>
  <c r="B81" i="28" l="1"/>
  <c r="B82" i="28"/>
  <c r="B119" i="20"/>
  <c r="B111" i="20"/>
  <c r="B107" i="17"/>
  <c r="B99" i="17"/>
  <c r="B169" i="24"/>
  <c r="B56" i="24"/>
  <c r="B32" i="24"/>
  <c r="L115" i="17"/>
  <c r="L121" i="18"/>
  <c r="N121" i="18" s="1"/>
  <c r="K2" i="28" l="1"/>
  <c r="L2" i="28"/>
  <c r="N99" i="17"/>
  <c r="N107" i="17"/>
  <c r="N111" i="20"/>
  <c r="N119" i="20"/>
  <c r="G2" i="28"/>
  <c r="M2" i="28" l="1"/>
  <c r="N127" i="20"/>
  <c r="N103" i="20"/>
  <c r="N95" i="20"/>
  <c r="N87" i="20"/>
  <c r="N79" i="20"/>
  <c r="N71" i="20"/>
  <c r="N63" i="20"/>
  <c r="N52" i="20"/>
  <c r="N44" i="20"/>
  <c r="N36" i="20"/>
  <c r="N28" i="20"/>
  <c r="N20" i="20"/>
  <c r="N131" i="19"/>
  <c r="N123" i="19"/>
  <c r="N115" i="19"/>
  <c r="N107" i="19"/>
  <c r="N99" i="19"/>
  <c r="N91" i="19"/>
  <c r="N79" i="19"/>
  <c r="N71" i="19"/>
  <c r="N63" i="19"/>
  <c r="N55" i="19"/>
  <c r="N43" i="19"/>
  <c r="N35" i="19"/>
  <c r="N27" i="19"/>
  <c r="N115" i="17"/>
  <c r="N91" i="17"/>
  <c r="N83" i="17"/>
  <c r="N72" i="17"/>
  <c r="N64" i="17"/>
  <c r="N56" i="17"/>
  <c r="N48" i="17"/>
  <c r="N37" i="17"/>
  <c r="N29" i="17"/>
  <c r="N21" i="17"/>
  <c r="B52" i="20" l="1"/>
  <c r="B44" i="20"/>
  <c r="B115" i="17" l="1"/>
  <c r="B91" i="17"/>
  <c r="B44" i="28"/>
  <c r="B45" i="28"/>
  <c r="B46" i="28"/>
  <c r="B47" i="28"/>
  <c r="B48" i="28"/>
  <c r="B49" i="28"/>
  <c r="B50" i="28"/>
  <c r="B51" i="28"/>
  <c r="B52"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43" i="28"/>
  <c r="B127" i="20"/>
  <c r="B103" i="20"/>
  <c r="B95" i="20"/>
  <c r="B87" i="20"/>
  <c r="B79" i="20"/>
  <c r="B71" i="20"/>
  <c r="B63" i="20"/>
  <c r="B36" i="20"/>
  <c r="B28" i="20"/>
  <c r="B20" i="20"/>
  <c r="B131" i="19"/>
  <c r="B123" i="19"/>
  <c r="B115" i="19"/>
  <c r="B107" i="19"/>
  <c r="B99" i="19"/>
  <c r="B91" i="19"/>
  <c r="B79" i="19"/>
  <c r="B71" i="19"/>
  <c r="B63" i="19"/>
  <c r="B55" i="19"/>
  <c r="B43" i="19"/>
  <c r="B35" i="19"/>
  <c r="B27" i="19"/>
  <c r="B19" i="19"/>
  <c r="B83" i="17"/>
  <c r="B72" i="17"/>
  <c r="B64" i="17"/>
  <c r="B56" i="17"/>
  <c r="B48" i="17"/>
  <c r="B37" i="17"/>
  <c r="B29" i="17"/>
  <c r="B21" i="17"/>
  <c r="B26" i="28"/>
  <c r="B27" i="28"/>
  <c r="B28" i="28"/>
  <c r="B29" i="28"/>
  <c r="B30" i="28"/>
  <c r="B31" i="28"/>
  <c r="B32" i="28"/>
  <c r="B33" i="28"/>
  <c r="B34" i="28"/>
  <c r="B35" i="28"/>
  <c r="B36" i="28"/>
  <c r="B37" i="28"/>
  <c r="B38" i="28"/>
  <c r="B39" i="28"/>
  <c r="B40" i="28"/>
  <c r="B41" i="28"/>
  <c r="B42" i="28"/>
  <c r="B153" i="18"/>
  <c r="B145" i="18"/>
  <c r="B137" i="18"/>
  <c r="B129" i="18"/>
  <c r="B121" i="18"/>
  <c r="B110" i="18"/>
  <c r="B102" i="18"/>
  <c r="B94" i="18"/>
  <c r="B86" i="18"/>
  <c r="B75" i="18"/>
  <c r="B67" i="18"/>
  <c r="B59" i="18"/>
  <c r="B51" i="18"/>
  <c r="B43" i="18"/>
  <c r="B32" i="18"/>
  <c r="B24" i="18"/>
  <c r="B16" i="18"/>
  <c r="K42" i="28" l="1"/>
  <c r="K41" i="28"/>
  <c r="K40" i="28"/>
  <c r="K39" i="28"/>
  <c r="K38" i="28"/>
  <c r="K37" i="28"/>
  <c r="K36" i="28"/>
  <c r="K35" i="28"/>
  <c r="K34" i="28"/>
  <c r="K33" i="28"/>
  <c r="K32" i="28"/>
  <c r="K31" i="28"/>
  <c r="K30" i="28"/>
  <c r="K29" i="28"/>
  <c r="K28" i="28"/>
  <c r="K27" i="28"/>
  <c r="K26" i="28"/>
  <c r="L42" i="28"/>
  <c r="L41" i="28"/>
  <c r="L40" i="28"/>
  <c r="L39" i="28"/>
  <c r="L38" i="28"/>
  <c r="L37" i="28"/>
  <c r="L36" i="28"/>
  <c r="L35" i="28"/>
  <c r="L34" i="28"/>
  <c r="L33" i="28"/>
  <c r="L32" i="28"/>
  <c r="L31" i="28"/>
  <c r="L30" i="28"/>
  <c r="L29" i="28"/>
  <c r="L28" i="28"/>
  <c r="L27" i="28"/>
  <c r="L26" i="28"/>
  <c r="L54" i="28"/>
  <c r="L53" i="28"/>
  <c r="L52" i="28"/>
  <c r="L51" i="28"/>
  <c r="L50" i="28"/>
  <c r="L49" i="28"/>
  <c r="L48" i="28"/>
  <c r="L47" i="28"/>
  <c r="L46" i="28"/>
  <c r="L45" i="28"/>
  <c r="L44" i="28"/>
  <c r="L43" i="28"/>
  <c r="K54" i="28"/>
  <c r="K53" i="28"/>
  <c r="K52" i="28"/>
  <c r="K51" i="28"/>
  <c r="K50" i="28"/>
  <c r="K49" i="28"/>
  <c r="K48" i="28"/>
  <c r="K47" i="28"/>
  <c r="K46" i="28"/>
  <c r="K45" i="28"/>
  <c r="K44" i="28"/>
  <c r="K43" i="28"/>
  <c r="C54" i="28"/>
  <c r="E54" i="28"/>
  <c r="F54" i="28"/>
  <c r="G54" i="28"/>
  <c r="C53" i="28"/>
  <c r="E53" i="28"/>
  <c r="F53" i="28"/>
  <c r="G53" i="28"/>
  <c r="L68" i="28"/>
  <c r="L67" i="28"/>
  <c r="L66" i="28"/>
  <c r="L65" i="28"/>
  <c r="L64" i="28"/>
  <c r="L63" i="28"/>
  <c r="L62" i="28"/>
  <c r="L61" i="28"/>
  <c r="L60" i="28"/>
  <c r="L59" i="28"/>
  <c r="L58" i="28"/>
  <c r="L57" i="28"/>
  <c r="L56" i="28"/>
  <c r="L55" i="28"/>
  <c r="K68" i="28"/>
  <c r="K67" i="28"/>
  <c r="K66" i="28"/>
  <c r="K65" i="28"/>
  <c r="K64" i="28"/>
  <c r="K63" i="28"/>
  <c r="K62" i="28"/>
  <c r="K61" i="28"/>
  <c r="K60" i="28"/>
  <c r="K59" i="28"/>
  <c r="K58" i="28"/>
  <c r="K57" i="28"/>
  <c r="K56" i="28"/>
  <c r="K55" i="28"/>
  <c r="L82" i="28"/>
  <c r="L81" i="28"/>
  <c r="L80" i="28"/>
  <c r="L79" i="28"/>
  <c r="L78" i="28"/>
  <c r="L77" i="28"/>
  <c r="L76" i="28"/>
  <c r="L75" i="28"/>
  <c r="L74" i="28"/>
  <c r="L73" i="28"/>
  <c r="L72" i="28"/>
  <c r="L71" i="28"/>
  <c r="L70" i="28"/>
  <c r="L69" i="28"/>
  <c r="K82" i="28"/>
  <c r="K81" i="28"/>
  <c r="K80" i="28"/>
  <c r="K79" i="28"/>
  <c r="K78" i="28"/>
  <c r="K77" i="28"/>
  <c r="K76" i="28"/>
  <c r="K75" i="28"/>
  <c r="K74" i="28"/>
  <c r="K73" i="28"/>
  <c r="K72" i="28"/>
  <c r="K71" i="28"/>
  <c r="K70" i="28"/>
  <c r="K69" i="28"/>
  <c r="G33" i="28"/>
  <c r="G41" i="28"/>
  <c r="F30" i="28"/>
  <c r="F38" i="28"/>
  <c r="G35" i="28"/>
  <c r="F32" i="28"/>
  <c r="G29" i="28"/>
  <c r="F26" i="28"/>
  <c r="G32" i="28"/>
  <c r="F37" i="28"/>
  <c r="G34" i="28"/>
  <c r="G42" i="28"/>
  <c r="F31" i="28"/>
  <c r="F39" i="28"/>
  <c r="F40" i="28"/>
  <c r="F42" i="28"/>
  <c r="F28" i="28"/>
  <c r="F29" i="28"/>
  <c r="G27" i="28"/>
  <c r="G28" i="28"/>
  <c r="G36" i="28"/>
  <c r="F33" i="28"/>
  <c r="F41" i="28"/>
  <c r="G37" i="28"/>
  <c r="F34" i="28"/>
  <c r="G31" i="28"/>
  <c r="F36" i="28"/>
  <c r="G30" i="28"/>
  <c r="G38" i="28"/>
  <c r="F27" i="28"/>
  <c r="F35" i="28"/>
  <c r="G39" i="28"/>
  <c r="G40" i="28"/>
  <c r="G82" i="28"/>
  <c r="G74" i="28"/>
  <c r="F71" i="28"/>
  <c r="F79" i="28"/>
  <c r="F81" i="28"/>
  <c r="F69" i="28"/>
  <c r="G75" i="28"/>
  <c r="G81" i="28"/>
  <c r="G73" i="28"/>
  <c r="F72" i="28"/>
  <c r="F80" i="28"/>
  <c r="F73" i="28"/>
  <c r="F75" i="28"/>
  <c r="F77" i="28"/>
  <c r="F78" i="28"/>
  <c r="G80" i="28"/>
  <c r="G72" i="28"/>
  <c r="G79" i="28"/>
  <c r="G70" i="28"/>
  <c r="F74" i="28"/>
  <c r="F82" i="28"/>
  <c r="G78" i="28"/>
  <c r="G69" i="28"/>
  <c r="G76" i="28"/>
  <c r="F70" i="28"/>
  <c r="G77" i="28"/>
  <c r="G71" i="28"/>
  <c r="F76" i="28"/>
  <c r="E81" i="28"/>
  <c r="C79" i="28"/>
  <c r="E82" i="28"/>
  <c r="C80" i="28"/>
  <c r="C81" i="28"/>
  <c r="C82" i="28"/>
  <c r="C75" i="28"/>
  <c r="C76" i="28"/>
  <c r="C77" i="28"/>
  <c r="C78" i="28"/>
  <c r="C51" i="28"/>
  <c r="G44" i="28"/>
  <c r="G52" i="28"/>
  <c r="F49" i="28"/>
  <c r="F43" i="28"/>
  <c r="G45" i="28"/>
  <c r="G43" i="28"/>
  <c r="F50" i="28"/>
  <c r="F51" i="28"/>
  <c r="F45" i="28"/>
  <c r="G50" i="28"/>
  <c r="G51" i="28"/>
  <c r="G46" i="28"/>
  <c r="G47" i="28"/>
  <c r="F44" i="28"/>
  <c r="F52" i="28"/>
  <c r="G48" i="28"/>
  <c r="F48" i="28"/>
  <c r="G49" i="28"/>
  <c r="F46" i="28"/>
  <c r="F47" i="28"/>
  <c r="G62" i="28"/>
  <c r="F59" i="28"/>
  <c r="F67" i="28"/>
  <c r="F55" i="28"/>
  <c r="G68" i="28"/>
  <c r="F65" i="28"/>
  <c r="F58" i="28"/>
  <c r="G63" i="28"/>
  <c r="F60" i="28"/>
  <c r="F68" i="28"/>
  <c r="F61" i="28"/>
  <c r="G56" i="28"/>
  <c r="G64" i="28"/>
  <c r="G57" i="28"/>
  <c r="G65" i="28"/>
  <c r="F62" i="28"/>
  <c r="G58" i="28"/>
  <c r="G66" i="28"/>
  <c r="F63" i="28"/>
  <c r="F57" i="28"/>
  <c r="G59" i="28"/>
  <c r="G67" i="28"/>
  <c r="F56" i="28"/>
  <c r="F64" i="28"/>
  <c r="G60" i="28"/>
  <c r="G61" i="28"/>
  <c r="F66" i="28"/>
  <c r="C74" i="28"/>
  <c r="C34" i="28"/>
  <c r="C30" i="28"/>
  <c r="E29" i="28"/>
  <c r="E33" i="28"/>
  <c r="E37" i="28"/>
  <c r="E41" i="28"/>
  <c r="E30" i="28"/>
  <c r="E34" i="28"/>
  <c r="E38" i="28"/>
  <c r="E42" i="28"/>
  <c r="E27" i="28"/>
  <c r="E31" i="28"/>
  <c r="E35" i="28"/>
  <c r="E39" i="28"/>
  <c r="E26" i="28"/>
  <c r="E28" i="28"/>
  <c r="E32" i="28"/>
  <c r="E36" i="28"/>
  <c r="E40" i="28"/>
  <c r="E72" i="28"/>
  <c r="E76" i="28"/>
  <c r="E80" i="28"/>
  <c r="E73" i="28"/>
  <c r="E77" i="28"/>
  <c r="E69" i="28"/>
  <c r="C70" i="28"/>
  <c r="C69" i="28"/>
  <c r="C73" i="28"/>
  <c r="E70" i="28"/>
  <c r="E74" i="28"/>
  <c r="E78" i="28"/>
  <c r="C71" i="28"/>
  <c r="E71" i="28"/>
  <c r="E75" i="28"/>
  <c r="E79" i="28"/>
  <c r="C72" i="28"/>
  <c r="C41" i="28"/>
  <c r="C37" i="28"/>
  <c r="C33" i="28"/>
  <c r="C29" i="28"/>
  <c r="C50" i="28"/>
  <c r="C46" i="28"/>
  <c r="C42" i="28"/>
  <c r="C38" i="28"/>
  <c r="C43" i="28"/>
  <c r="C47" i="28"/>
  <c r="C40" i="28"/>
  <c r="C36" i="28"/>
  <c r="C32" i="28"/>
  <c r="C28" i="28"/>
  <c r="C49" i="28"/>
  <c r="C45" i="28"/>
  <c r="E44" i="28"/>
  <c r="E48" i="28"/>
  <c r="E52" i="28"/>
  <c r="E45" i="28"/>
  <c r="E49" i="28"/>
  <c r="E43" i="28"/>
  <c r="E46" i="28"/>
  <c r="E50" i="28"/>
  <c r="E47" i="28"/>
  <c r="E51" i="28"/>
  <c r="E58" i="28"/>
  <c r="E62" i="28"/>
  <c r="E66" i="28"/>
  <c r="E59" i="28"/>
  <c r="E63" i="28"/>
  <c r="E67" i="28"/>
  <c r="C59" i="28"/>
  <c r="C63" i="28"/>
  <c r="C62" i="28"/>
  <c r="E56" i="28"/>
  <c r="E60" i="28"/>
  <c r="E64" i="28"/>
  <c r="E68" i="28"/>
  <c r="C56" i="28"/>
  <c r="C60" i="28"/>
  <c r="C64" i="28"/>
  <c r="E57" i="28"/>
  <c r="E61" i="28"/>
  <c r="E65" i="28"/>
  <c r="E55" i="28"/>
  <c r="C57" i="28"/>
  <c r="C61" i="28"/>
  <c r="C65" i="28"/>
  <c r="C58" i="28"/>
  <c r="C55" i="28"/>
  <c r="C26" i="28"/>
  <c r="C39" i="28"/>
  <c r="C35" i="28"/>
  <c r="C31" i="28"/>
  <c r="C27" i="28"/>
  <c r="C48" i="28"/>
  <c r="C44" i="28"/>
  <c r="C52" i="28"/>
  <c r="C68" i="28"/>
  <c r="C67" i="28"/>
  <c r="C66" i="28"/>
  <c r="B3" i="28"/>
  <c r="B4" i="28"/>
  <c r="B5" i="28"/>
  <c r="B7" i="28"/>
  <c r="B8" i="28"/>
  <c r="B9" i="28"/>
  <c r="B10" i="28"/>
  <c r="B11" i="28"/>
  <c r="B12" i="28"/>
  <c r="B13" i="28"/>
  <c r="B14" i="28"/>
  <c r="B15" i="28"/>
  <c r="B16" i="28"/>
  <c r="B17" i="28"/>
  <c r="B18" i="28"/>
  <c r="B20" i="28"/>
  <c r="B21" i="28"/>
  <c r="B22" i="28"/>
  <c r="B23" i="28"/>
  <c r="B24" i="28"/>
  <c r="B25" i="28"/>
  <c r="B2" i="28"/>
  <c r="M69" i="28" l="1"/>
  <c r="M77" i="28"/>
  <c r="M76" i="28"/>
  <c r="M71" i="28"/>
  <c r="M79" i="28"/>
  <c r="M74" i="28"/>
  <c r="M82" i="28"/>
  <c r="M75" i="28"/>
  <c r="M70" i="28"/>
  <c r="M78" i="28"/>
  <c r="M61" i="28"/>
  <c r="M57" i="28"/>
  <c r="M65" i="28"/>
  <c r="M60" i="28"/>
  <c r="M68" i="28"/>
  <c r="M58" i="28"/>
  <c r="M66" i="28"/>
  <c r="M59" i="28"/>
  <c r="M67" i="28"/>
  <c r="M56" i="28"/>
  <c r="M64" i="28"/>
  <c r="M45" i="28"/>
  <c r="M53" i="28"/>
  <c r="M51" i="28"/>
  <c r="M44" i="28"/>
  <c r="M43" i="28"/>
  <c r="M52" i="28"/>
  <c r="M50" i="28"/>
  <c r="M72" i="28"/>
  <c r="M80" i="28"/>
  <c r="M62" i="28"/>
  <c r="M46" i="28"/>
  <c r="M54" i="28"/>
  <c r="M73" i="28"/>
  <c r="M81" i="28"/>
  <c r="M55" i="28"/>
  <c r="M63" i="28"/>
  <c r="M47" i="28"/>
  <c r="M48" i="28"/>
  <c r="M49" i="28"/>
  <c r="M26" i="28"/>
  <c r="M27" i="28"/>
  <c r="M28" i="28"/>
  <c r="M29" i="28"/>
  <c r="M30" i="28"/>
  <c r="M31" i="28"/>
  <c r="M32" i="28"/>
  <c r="M33" i="28"/>
  <c r="M34" i="28"/>
  <c r="M35" i="28"/>
  <c r="M36" i="28"/>
  <c r="M37" i="28"/>
  <c r="M38" i="28"/>
  <c r="M39" i="28"/>
  <c r="M40" i="28"/>
  <c r="M41" i="28"/>
  <c r="M42" i="28"/>
  <c r="B228" i="24"/>
  <c r="B220" i="24"/>
  <c r="B212" i="24"/>
  <c r="B204" i="24"/>
  <c r="B196" i="24"/>
  <c r="B188" i="24"/>
  <c r="B177" i="24"/>
  <c r="B161" i="24"/>
  <c r="B153" i="24"/>
  <c r="B145" i="24"/>
  <c r="B137" i="24"/>
  <c r="B129" i="24"/>
  <c r="B118" i="24"/>
  <c r="B110" i="24"/>
  <c r="B102" i="24"/>
  <c r="B91" i="24"/>
  <c r="B83" i="24"/>
  <c r="B75" i="24"/>
  <c r="B64" i="24"/>
  <c r="B48" i="24"/>
  <c r="B40" i="24"/>
  <c r="N55" i="28" l="1"/>
  <c r="N52" i="28"/>
  <c r="L19" i="28"/>
  <c r="L10" i="28"/>
  <c r="K20" i="28"/>
  <c r="F19" i="28"/>
  <c r="L13" i="28"/>
  <c r="K4" i="28"/>
  <c r="K5" i="28"/>
  <c r="L20" i="28"/>
  <c r="E19" i="28"/>
  <c r="L21" i="28"/>
  <c r="C19" i="28"/>
  <c r="K7" i="28"/>
  <c r="K15" i="28"/>
  <c r="K23" i="28"/>
  <c r="L6" i="28"/>
  <c r="L14" i="28"/>
  <c r="L22" i="28"/>
  <c r="L3" i="28"/>
  <c r="K13" i="28"/>
  <c r="L4" i="28"/>
  <c r="K6" i="28"/>
  <c r="L5" i="28"/>
  <c r="K8" i="28"/>
  <c r="K16" i="28"/>
  <c r="K24" i="28"/>
  <c r="L7" i="28"/>
  <c r="L15" i="28"/>
  <c r="L23" i="28"/>
  <c r="K11" i="28"/>
  <c r="K12" i="28"/>
  <c r="K21" i="28"/>
  <c r="K22" i="28"/>
  <c r="K9" i="28"/>
  <c r="K17" i="28"/>
  <c r="K25" i="28"/>
  <c r="L8" i="28"/>
  <c r="L16" i="28"/>
  <c r="L24" i="28"/>
  <c r="K19" i="28"/>
  <c r="G19" i="28"/>
  <c r="L11" i="28"/>
  <c r="L12" i="28"/>
  <c r="K14" i="28"/>
  <c r="K3" i="28"/>
  <c r="K10" i="28"/>
  <c r="K18" i="28"/>
  <c r="L9" i="28"/>
  <c r="L17" i="28"/>
  <c r="L25" i="28"/>
  <c r="L18" i="28"/>
  <c r="N53" i="28"/>
  <c r="N54" i="28"/>
  <c r="N49" i="28"/>
  <c r="N47" i="28"/>
  <c r="N46" i="28"/>
  <c r="N48" i="28"/>
  <c r="E6" i="28"/>
  <c r="C6" i="28"/>
  <c r="F6" i="28"/>
  <c r="G6" i="28"/>
  <c r="N44" i="28"/>
  <c r="N26" i="28"/>
  <c r="N34" i="28"/>
  <c r="N42" i="28"/>
  <c r="N27" i="28"/>
  <c r="N35" i="28"/>
  <c r="N40" i="28"/>
  <c r="N28" i="28"/>
  <c r="N36" i="28"/>
  <c r="N29" i="28"/>
  <c r="N37" i="28"/>
  <c r="N30" i="28"/>
  <c r="N38" i="28"/>
  <c r="N32" i="28"/>
  <c r="N31" i="28"/>
  <c r="N39" i="28"/>
  <c r="N33" i="28"/>
  <c r="N41" i="28"/>
  <c r="N51" i="28"/>
  <c r="N43" i="28"/>
  <c r="N50" i="28"/>
  <c r="N76" i="28"/>
  <c r="N75" i="28"/>
  <c r="N69" i="28"/>
  <c r="N77" i="28"/>
  <c r="N82" i="28"/>
  <c r="N70" i="28"/>
  <c r="N78" i="28"/>
  <c r="N71" i="28"/>
  <c r="N79" i="28"/>
  <c r="N72" i="28"/>
  <c r="N80" i="28"/>
  <c r="N74" i="28"/>
  <c r="N73" i="28"/>
  <c r="N81" i="28"/>
  <c r="N45" i="28"/>
  <c r="N60" i="28"/>
  <c r="N68" i="28"/>
  <c r="N61" i="28"/>
  <c r="N62" i="28"/>
  <c r="N63" i="28"/>
  <c r="N66" i="28"/>
  <c r="N67" i="28"/>
  <c r="N56" i="28"/>
  <c r="N64" i="28"/>
  <c r="N57" i="28"/>
  <c r="N65" i="28"/>
  <c r="N58" i="28"/>
  <c r="N59" i="28"/>
  <c r="G10" i="28"/>
  <c r="G23" i="28"/>
  <c r="F7" i="28"/>
  <c r="F20" i="28"/>
  <c r="G25" i="28"/>
  <c r="G11" i="28"/>
  <c r="G24" i="28"/>
  <c r="F8" i="28"/>
  <c r="F21" i="28"/>
  <c r="G15" i="28"/>
  <c r="F4" i="28"/>
  <c r="F15" i="28"/>
  <c r="G3" i="28"/>
  <c r="G13" i="28"/>
  <c r="F9" i="28"/>
  <c r="F22" i="28"/>
  <c r="F11" i="28"/>
  <c r="G8" i="28"/>
  <c r="G4" i="28"/>
  <c r="G14" i="28"/>
  <c r="F10" i="28"/>
  <c r="F23" i="28"/>
  <c r="F24" i="28"/>
  <c r="G9" i="28"/>
  <c r="G5" i="28"/>
  <c r="G21" i="28"/>
  <c r="G22" i="28"/>
  <c r="G7" i="28"/>
  <c r="G20" i="28"/>
  <c r="F3" i="28"/>
  <c r="F13" i="28"/>
  <c r="F25" i="28"/>
  <c r="F14" i="28"/>
  <c r="F5" i="28"/>
  <c r="F12" i="28"/>
  <c r="F17" i="28"/>
  <c r="F2" i="28"/>
  <c r="F16" i="28"/>
  <c r="F18" i="28"/>
  <c r="G18" i="28"/>
  <c r="G16" i="28"/>
  <c r="G12" i="28"/>
  <c r="G17" i="28"/>
  <c r="C21" i="28"/>
  <c r="C16" i="28"/>
  <c r="C12" i="28"/>
  <c r="C8" i="28"/>
  <c r="C3" i="28"/>
  <c r="C24" i="28"/>
  <c r="C20" i="28"/>
  <c r="C15" i="28"/>
  <c r="C11" i="28"/>
  <c r="C7" i="28"/>
  <c r="C2" i="28"/>
  <c r="C23" i="28"/>
  <c r="C18" i="28"/>
  <c r="C14" i="28"/>
  <c r="C10" i="28"/>
  <c r="C5" i="28"/>
  <c r="C25" i="28"/>
  <c r="C22" i="28"/>
  <c r="C17" i="28"/>
  <c r="C13" i="28"/>
  <c r="C9" i="28"/>
  <c r="C4" i="28"/>
  <c r="E3" i="28"/>
  <c r="E8" i="28"/>
  <c r="E12" i="28"/>
  <c r="E16" i="28"/>
  <c r="E21" i="28"/>
  <c r="E25" i="28"/>
  <c r="E4" i="28"/>
  <c r="E9" i="28"/>
  <c r="E13" i="28"/>
  <c r="E17" i="28"/>
  <c r="E22" i="28"/>
  <c r="E2" i="28"/>
  <c r="E5" i="28"/>
  <c r="E10" i="28"/>
  <c r="E14" i="28"/>
  <c r="E18" i="28"/>
  <c r="E23" i="28"/>
  <c r="E7" i="28"/>
  <c r="E11" i="28"/>
  <c r="E15" i="28"/>
  <c r="E20" i="28"/>
  <c r="E24" i="28"/>
  <c r="N19" i="19"/>
  <c r="G55" i="28" s="1"/>
  <c r="M22" i="28" l="1"/>
  <c r="M15" i="28"/>
  <c r="M20" i="28"/>
  <c r="M23" i="28"/>
  <c r="M6" i="28"/>
  <c r="M3" i="28"/>
  <c r="M10" i="28"/>
  <c r="M19" i="28"/>
  <c r="M21" i="28"/>
  <c r="M13" i="28"/>
  <c r="M14" i="28"/>
  <c r="M18" i="28"/>
  <c r="M25" i="28"/>
  <c r="M17" i="28"/>
  <c r="M9" i="28"/>
  <c r="M12" i="28"/>
  <c r="M11" i="28"/>
  <c r="M24" i="28"/>
  <c r="M16" i="28"/>
  <c r="M8" i="28"/>
  <c r="M7" i="28"/>
  <c r="M5" i="28"/>
  <c r="M4" i="28"/>
  <c r="I54" i="28"/>
  <c r="I19" i="28"/>
  <c r="I53" i="28"/>
  <c r="I6" i="28"/>
  <c r="G26" i="28"/>
  <c r="H6" i="28" s="1"/>
  <c r="N19" i="28" l="1"/>
  <c r="N2" i="28"/>
  <c r="H54" i="28"/>
  <c r="H53" i="28"/>
  <c r="H82" i="28"/>
  <c r="H19" i="28"/>
  <c r="N6" i="28"/>
  <c r="N9" i="28"/>
  <c r="N17" i="28"/>
  <c r="N25" i="28"/>
  <c r="N10" i="28"/>
  <c r="N18" i="28"/>
  <c r="N16" i="28"/>
  <c r="N11" i="28"/>
  <c r="N20" i="28"/>
  <c r="N8" i="28"/>
  <c r="N3" i="28"/>
  <c r="N12" i="28"/>
  <c r="N21" i="28"/>
  <c r="N4" i="28"/>
  <c r="N13" i="28"/>
  <c r="N22" i="28"/>
  <c r="N5" i="28"/>
  <c r="N14" i="28"/>
  <c r="N23" i="28"/>
  <c r="N7" i="28"/>
  <c r="N15" i="28"/>
  <c r="N24" i="28"/>
  <c r="H8" i="28"/>
  <c r="H80" i="28"/>
  <c r="H48" i="28"/>
  <c r="H73" i="28"/>
  <c r="H13" i="28"/>
  <c r="H52" i="28"/>
  <c r="H25" i="28"/>
  <c r="H39" i="28"/>
  <c r="H16" i="28"/>
  <c r="H3" i="28"/>
  <c r="H28" i="28"/>
  <c r="H5" i="28"/>
  <c r="H29" i="28"/>
  <c r="H30" i="28"/>
  <c r="H26" i="28"/>
  <c r="H69" i="28"/>
  <c r="H18" i="28"/>
  <c r="H9" i="28"/>
  <c r="H27" i="28"/>
  <c r="H43" i="28"/>
  <c r="H70" i="28"/>
  <c r="H22" i="28"/>
  <c r="H45" i="28"/>
  <c r="H11" i="28"/>
  <c r="H68" i="28"/>
  <c r="H44" i="28"/>
  <c r="H36" i="28"/>
  <c r="H63" i="28"/>
  <c r="H42" i="28"/>
  <c r="H2" i="28"/>
  <c r="H31" i="28"/>
  <c r="H20" i="28"/>
  <c r="H37" i="28"/>
  <c r="H72" i="28"/>
  <c r="H67" i="28"/>
  <c r="H61" i="28"/>
  <c r="H78" i="28"/>
  <c r="H51" i="28"/>
  <c r="H46" i="28"/>
  <c r="H41" i="28"/>
  <c r="H74" i="28"/>
  <c r="H7" i="28"/>
  <c r="H17" i="28"/>
  <c r="H76" i="28"/>
  <c r="H21" i="28"/>
  <c r="H57" i="28"/>
  <c r="H24" i="28"/>
  <c r="H40" i="28"/>
  <c r="H34" i="28"/>
  <c r="H14" i="28"/>
  <c r="H4" i="28"/>
  <c r="H62" i="28"/>
  <c r="H47" i="28"/>
  <c r="H55" i="28"/>
  <c r="H65" i="28"/>
  <c r="H60" i="28"/>
  <c r="H32" i="28"/>
  <c r="H50" i="28"/>
  <c r="H56" i="28"/>
  <c r="H23" i="28"/>
  <c r="H77" i="28"/>
  <c r="H79" i="28"/>
  <c r="H66" i="28"/>
  <c r="H59" i="28"/>
  <c r="H49" i="28"/>
  <c r="H35" i="28"/>
  <c r="H12" i="28"/>
  <c r="H38" i="28"/>
  <c r="H64" i="28"/>
  <c r="H81" i="28"/>
  <c r="H15" i="28"/>
  <c r="H71" i="28"/>
  <c r="H75" i="28"/>
  <c r="H10" i="28"/>
  <c r="H33" i="28"/>
  <c r="H58" i="28"/>
  <c r="I81" i="28"/>
  <c r="I82" i="28"/>
  <c r="I80" i="28"/>
  <c r="I56" i="28"/>
  <c r="I30" i="28"/>
  <c r="I2" i="28"/>
  <c r="I70" i="28"/>
  <c r="I28" i="28"/>
  <c r="I77" i="28"/>
  <c r="I69" i="28"/>
  <c r="I61" i="28"/>
  <c r="I51" i="28"/>
  <c r="I43" i="28"/>
  <c r="I76" i="28"/>
  <c r="I68" i="28"/>
  <c r="I60" i="28"/>
  <c r="I50" i="28"/>
  <c r="I42" i="28"/>
  <c r="I34" i="28"/>
  <c r="I26" i="28"/>
  <c r="I52" i="28"/>
  <c r="I35" i="28"/>
  <c r="I75" i="28"/>
  <c r="I67" i="28"/>
  <c r="I59" i="28"/>
  <c r="I49" i="28"/>
  <c r="I41" i="28"/>
  <c r="I33" i="28"/>
  <c r="I73" i="28"/>
  <c r="I39" i="28"/>
  <c r="I72" i="28"/>
  <c r="I46" i="28"/>
  <c r="I79" i="28"/>
  <c r="I63" i="28"/>
  <c r="I45" i="28"/>
  <c r="I29" i="28"/>
  <c r="I78" i="28"/>
  <c r="I44" i="28"/>
  <c r="I27" i="28"/>
  <c r="I74" i="28"/>
  <c r="I66" i="28"/>
  <c r="I58" i="28"/>
  <c r="I48" i="28"/>
  <c r="I40" i="28"/>
  <c r="I32" i="28"/>
  <c r="I65" i="28"/>
  <c r="I57" i="28"/>
  <c r="I47" i="28"/>
  <c r="I31" i="28"/>
  <c r="I64" i="28"/>
  <c r="I38" i="28"/>
  <c r="I71" i="28"/>
  <c r="I55" i="28"/>
  <c r="I37" i="28"/>
  <c r="I62" i="28"/>
  <c r="I36" i="28"/>
  <c r="I4" i="28"/>
  <c r="I11" i="28"/>
  <c r="I24" i="28"/>
  <c r="I14" i="28"/>
  <c r="I25" i="28"/>
  <c r="I15" i="28"/>
  <c r="I21" i="28"/>
  <c r="I10" i="28"/>
  <c r="I7" i="28"/>
  <c r="I22" i="28"/>
  <c r="I16" i="28"/>
  <c r="I8" i="28"/>
  <c r="I12" i="28"/>
  <c r="I18" i="28"/>
  <c r="I20" i="28"/>
  <c r="I3" i="28"/>
  <c r="I17" i="28"/>
  <c r="I23" i="28"/>
  <c r="I9" i="28"/>
  <c r="I5" i="28"/>
  <c r="I13" i="28"/>
</calcChain>
</file>

<file path=xl/sharedStrings.xml><?xml version="1.0" encoding="utf-8"?>
<sst xmlns="http://schemas.openxmlformats.org/spreadsheetml/2006/main" count="799" uniqueCount="478">
  <si>
    <t>DIMENSIÓN O POLÍTICA DEL MIPG ASOCIADA AL REQUERIMIENTO</t>
  </si>
  <si>
    <t>No.</t>
  </si>
  <si>
    <t>Referencia a Análisis y verificaciones en el marco del Comité Institucional de Coordinación de Control Interno</t>
  </si>
  <si>
    <t xml:space="preserve">Observaciones de la evaluacion independiente (tener encuenta papel de  líneas de defensa) </t>
  </si>
  <si>
    <t>Oportunidad de Mejora</t>
  </si>
  <si>
    <t>Deficiencia de Control
(Diseño o Ejecución)</t>
  </si>
  <si>
    <t>Deficiencia de Control Mayor
(Diseño y Ejecución)</t>
  </si>
  <si>
    <t>Lineamiento</t>
  </si>
  <si>
    <t>Presente</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</si>
  <si>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</si>
  <si>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</si>
  <si>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</si>
  <si>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</si>
  <si>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t xml:space="preserve">EVIDENCIA DEL CONTROL </t>
  </si>
  <si>
    <t xml:space="preserve">Evaluación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</si>
  <si>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</si>
  <si>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</si>
  <si>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</si>
  <si>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y sus lineamientos de conducta y se desarrollaron ejercicios internos con talleres para la socialización e interiorización a todos los servidores y contratistas de la entidad.</t>
  </si>
  <si>
    <t xml:space="preserve">Seguimiento al cumplimiento de la elaboracion y socializacion del Código de Integridad, con base en el informe presentando por la segunda linea de defensa (cuando aplique). </t>
  </si>
  <si>
    <t xml:space="preserve"> Se llevo a cabo un seguimiento a lo dispuesto en el marco del Comité Institucional de Coordinaciòn de Control Intenro, donde se determino la necesidad de estructurar el codigo de integridad siguiendo la metodologia de Funciòn Pùblica, para ello se delego como responsable del mismo al Secretario General.
Se encontro que se realizaron ejercicios ludicos y participativos para la construccion de los 5 valores institucionales, cada mes se  hacen campañas de interiorizacion de los mismo al personal de la entidad, teniendo como evidencia el compromiso de los funcionarios con el horario laboral, una reduccion del ausentismo asi como un bajo porcentaje de quejas por parte de los ciudadanos.
Por otra parte, se realiza seguimiento mensual por parte del Secretario General al cumplimiento de las actividades propuestas en el cronograma.</t>
  </si>
  <si>
    <t>En el marco del Comité Institucional de Control Interno bimensualmente se contrastan quejas internas y externas sobre situaciones irregulares.</t>
  </si>
  <si>
    <t>Se han analizado los temas más críticos acerca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</si>
  <si>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</si>
  <si>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 xml:space="preserve">1.2 Mecanismos para el manejo de conflictos de interés. </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</si>
  <si>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</si>
  <si>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t>
  </si>
  <si>
    <t xml:space="preserve">1.4 La evaluación de las acciones transversales de integridad, mediante el monitoreo permanente de los riesgos de corrupción. </t>
  </si>
  <si>
    <t>Dimension Talento Humano
Politica de Integridad</t>
  </si>
  <si>
    <t xml:space="preserve">1.5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
</t>
  </si>
  <si>
    <t>Dimensión Direccionamiento Estratégico y Planeación
Plan Anticorrupción y de Atención al Ciudadano</t>
  </si>
  <si>
    <t>Evaluación</t>
  </si>
  <si>
    <t>Referencia de la evaluacion independiente por parte de la Oficina de Control Interno o quien haga sus veces</t>
  </si>
  <si>
    <t>2.1 Creación o actualización del Comité Institucional de Coordinación de Control Interno (incluye ajustes en periodicidad para reunión, articulación con el Comité Institucioanl de Gestión y Desempeño).</t>
  </si>
  <si>
    <t>Dimension Control Interno
Politica de Control Interno</t>
  </si>
  <si>
    <t>2.2 Definición y documentación del Esquema de Líneas de Defensa</t>
  </si>
  <si>
    <t>Dimension Control Interno
Politica de Control Interno
Lineas de defensa</t>
  </si>
  <si>
    <t>2.3 Definición de líneas de reporte en temas clave para la toma de decisiones, atendiendo el Esquema de Líneas de Defensa</t>
  </si>
  <si>
    <t>Dimension Control Interno
Politica de Control Interno
Linea de Defensa
Dimension de Informaciòn y Comunicaciòn</t>
  </si>
  <si>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t>
  </si>
  <si>
    <t>Dimension de Direccionamiento Estrategico y Planeaciòn
Politica de Planeaciòn Institucional 
Dimension Control Interno</t>
  </si>
  <si>
    <t xml:space="preserve">3.2 La Alta Dirección frente a la política de Administración del Riesgo definen los niveles de aceptación del riesgo, teniendo en cuenta cada uno de los objetivos establecidos. </t>
  </si>
  <si>
    <t>Dimension Control Interno
Politica de Control Interno
Linea Estrategica</t>
  </si>
  <si>
    <t>3.3 Evaluación de la planeación estratégica, considerando alertas frente a posibles incumplimientos, necesidades de recursos, cambios en el entorno que puedan afectar su desarrollo, entre otros aspectos que garanticen de forma razonable su cumplimiento.</t>
  </si>
  <si>
    <t>Diimensiòn Evaluacion de Resultados 
Politica de Seguimiento y Evaluaciòn al Desemepeño Institucional
Dimension Control Interno
Lineas de defensa</t>
  </si>
  <si>
    <t>4.1 Evaluación de la Planeación Estratégica del Talento Humano.</t>
  </si>
  <si>
    <t>Dimension de Talento Humano
Politica Gestion Estrategica del Talento Humano
Dimension de Control Interno
Lineas de Defensa</t>
  </si>
  <si>
    <t>4.2 Evaluación de las actividades relacionadas con el Ingreso del personal.</t>
  </si>
  <si>
    <t>4.3 Evaluación de las actividades relacionadas con la permanencia del personal.</t>
  </si>
  <si>
    <t>4.4Analizar si se cuenta con políticas claras y comunicadas relacionadas con la responsabilidad de cada servidor sobre el desarrollo y mantenimiento del control interno (1a línea de defensa)</t>
  </si>
  <si>
    <t>4.5 Evaluación de las actividades relacionadas con el retiro del personal.</t>
  </si>
  <si>
    <t>4.6 Evaluar el impacto del Plan Institucional de Capacitación - PIC</t>
  </si>
  <si>
    <t>4.7 Evaluación frente a los productos y servicios en los cuales participan los contratistas de apoyo.</t>
  </si>
  <si>
    <t>5.1 Acorde con la estructura del Esquema de Líneas de Defensa se han definido estándares de reporte, periodicidad y responsables frente a diferentes temas críticos de la entidad.</t>
  </si>
  <si>
    <t>Dimension de Informaciòn y Comunicaciòn
Dimensiòn de Control Interno
Lineas de Defensa</t>
  </si>
  <si>
    <t>5.2 La Alta Dirección analiza la información asociada con la generación de reportes financieros.</t>
  </si>
  <si>
    <t xml:space="preserve">
Dimensiòn de Control Interno
Linea de Estrategica</t>
  </si>
  <si>
    <t>5.3 Teniendo en cuenta la información suministrada por la 2a y 3a línea de defensa se toman decisiones a tiempo para garantizar el cumplimiento de las metas y objetivos.</t>
  </si>
  <si>
    <t>Dimensiòn de Control Interno
Lineas de Defensa</t>
  </si>
  <si>
    <t>5.4 Se evalúa la estructura de control a partir de los cambios en procesos, procedimientos, u otras herramientas, a fin de garantizar su adecuada formulación y afectación frente a la gestión del riesgo.</t>
  </si>
  <si>
    <t>Dimension de Gestion con Valores para Resultado
Politica de Fortalecimiento Organizacional y Simplificaciòn de Procesos
Dimension Control Interno
Lineas de Defensa</t>
  </si>
  <si>
    <t>5.5 La entidad aprueba y hace seguimiento al Plan Anual de Auditoría presentado y ejecutado por parte de la Oficina de Control Interno.</t>
  </si>
  <si>
    <t>Dimension Control Interno
Linea Estrategica</t>
  </si>
  <si>
    <t>5.6 La entidad analiza los informes presentados por la Oficina de Control Interno y evalúa su impacto en relación con la mejora institucional.</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</si>
  <si>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</si>
  <si>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</si>
  <si>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b/>
        <u/>
        <sz val="11"/>
        <color theme="0"/>
        <rFont val="Arial Narrow"/>
        <family val="2"/>
      </rPr>
      <t xml:space="preserve">Lineamiento 6: 
</t>
    </r>
    <r>
      <rPr>
        <b/>
        <sz val="11"/>
        <color theme="0"/>
        <rFont val="Arial Narrow"/>
        <family val="2"/>
      </rPr>
      <t xml:space="preserve">Definición de objetivos con suficiente claridad para identificar y evaluar los riesgos relacionados: i)Estratégicos; ii)Operativos; iii)Legales y Presupuestales; iv)De Información Financiera y no Financiera.
</t>
    </r>
  </si>
  <si>
    <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</si>
  <si>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</si>
  <si>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</si>
  <si>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6.1  La Entidad cuenta con mecanismos para vincular o relacionar el plan estratégico con los objetivos estratégicos y estos a su vez con los objetivos operativos.</t>
  </si>
  <si>
    <t>Dimension de Direccionamiento Estratetegico y Planeacion.
Politica de Planeacion Institucional</t>
  </si>
  <si>
    <t>6.2 Los objetivos de los procesos, programas o proyectos (según aplique) que están definidos, son específicos, medibles, alcanzables, relevantes, delimitados en el tiempo.</t>
  </si>
  <si>
    <t>Dimension de Gestion con Valores para Resultado
Politica de Fortalecimiento Organizacional y Simplificaciòn de Procesos</t>
  </si>
  <si>
    <t>6.3 La Alta Dirección evalúa periódicamente los objetivos establecidos para asegurar que estos continúan siendo consistentes y apropiados para la Entidad.</t>
  </si>
  <si>
    <t>Dimension de Direccionamiento Estratetegico y Planeacion.
Politica de Planeacion Institucional
Dimension Control Interno
Linea Estrategica</t>
  </si>
  <si>
    <r>
      <rPr>
        <b/>
        <u/>
        <sz val="11"/>
        <color theme="0"/>
        <rFont val="Arial Narrow"/>
        <family val="2"/>
      </rPr>
      <t xml:space="preserve">Lineamiento 7: 
</t>
    </r>
    <r>
      <rPr>
        <b/>
        <sz val="11"/>
        <color theme="0"/>
        <rFont val="Arial Narrow"/>
        <family val="2"/>
      </rPr>
      <t xml:space="preserve">Identificación y análisis de riesgos (Analiza factores internos y externos; Implica a los niveles apropiados de la dirección; Determina cómo responder a los riesgos; Determina la importancia de los riesgos). 
</t>
    </r>
  </si>
  <si>
    <t>7.1 Teniendo en cuenta la estructura de la política de Administración del Riesgo, su alcance define lineamientos para toda la entidad, incluyendo regionales, áreas tercerizadas u otras instancias que afectan la prestación del servicio.</t>
  </si>
  <si>
    <t>7.2 La Oficina de Planeación, Gerencia de Riesgos (donde existan), como 2a línea de defensa, consolidan información clave frente a la gestión del riesgo.</t>
  </si>
  <si>
    <t>Dimension Control Interno 
Lineas de Defensa</t>
  </si>
  <si>
    <t>7.3 A partir de la información consolidada y reportada por la 2a línea de defensa (7.2), la Alta Dirección analiza sus resultados y en especial considera si se han presentado materializaciones de riesgo.</t>
  </si>
  <si>
    <t>7.4 Cuando se detectan materializaciones de riesgo, se definen los cursos de acción en relación con la revisión y actualización del mapa de riesgos correspondiente.</t>
  </si>
  <si>
    <t>Dimension de Direccionamiento Estratetegico y Planeacion.
Politica de Planeacion Institucional
Dimension Control Interno 
Lineas de Defensa</t>
  </si>
  <si>
    <t>7.5 Se llevan a cabo seguimientos a las acciones definidas para resolver materializaciones de riesgo detectadas.</t>
  </si>
  <si>
    <t>Dimension de Evaluacion de Resultados 
Politica de Seguimiento y evaluacion al Desempeño Institucional.
Dimension Control Interno 
Lineas de Defensa</t>
  </si>
  <si>
    <r>
      <rPr>
        <b/>
        <u/>
        <sz val="11"/>
        <color theme="0"/>
        <rFont val="Arial Narrow"/>
        <family val="2"/>
      </rPr>
      <t xml:space="preserve">Lineamiento 8: 
</t>
    </r>
    <r>
      <rPr>
        <b/>
        <sz val="11"/>
        <color theme="0"/>
        <rFont val="Arial Narrow"/>
        <family val="2"/>
      </rPr>
      <t xml:space="preserve">Evaluación del riesgo de fraude o corrupción. 
Cumplimiento artículo 73 de la Ley 1474 de 2011, relacionado con la prevención de los riesgos de corrupción.
</t>
    </r>
  </si>
  <si>
    <t>8.1 La Alta Dirección acorde con el análisis del entorno interno y externo, define los procesos, programas o proyectos (según aplique), susceptibles de posibles actos de corrupción.</t>
  </si>
  <si>
    <t>8.2 La Alta Dirección monitorea los riesgos de corrupción con la periodicidad establecida en la Política de Administración del Riesgo.</t>
  </si>
  <si>
    <t>Dimension de Control Interno
Linea Estrategica</t>
  </si>
  <si>
    <t>8.3 Para el desarrollo de las actividades de control, la entidad considera la adecuada división de las funciones y que éstas se encuentren segregadas en diferentes personas para reducir el riesgo de acciones fraudulentas.</t>
  </si>
  <si>
    <t>Dimension de Contro Interno
Lineas de Defensa</t>
  </si>
  <si>
    <t>8.4 La Alta Dirección evalúa fallas en los controles (diseño y ejecución) para definir cursos de acción apropiados para su mejora.</t>
  </si>
  <si>
    <r>
      <rPr>
        <b/>
        <u/>
        <sz val="11"/>
        <color theme="0"/>
        <rFont val="Arial Narrow"/>
        <family val="2"/>
      </rPr>
      <t xml:space="preserve">
Lineamiento 9:</t>
    </r>
    <r>
      <rPr>
        <b/>
        <sz val="11"/>
        <color theme="0"/>
        <rFont val="Arial Narrow"/>
        <family val="2"/>
      </rPr>
      <t xml:space="preserve"> </t>
    </r>
    <r>
      <rPr>
        <sz val="11"/>
        <color theme="0"/>
        <rFont val="Arial Narrow"/>
        <family val="2"/>
      </rPr>
      <t xml:space="preserve">Identificación y análisis de cambios significativos </t>
    </r>
  </si>
  <si>
    <t>9.1 Acorde con lo establecido en la política de Administración del Riesgo, se monitorean los factores internos y externos definidos para la entidad, a fin de establecer cambios en el entorno que determinen nuevos riesgos o ajustes a los existentes.</t>
  </si>
  <si>
    <t>Dimension de Direccionamiento Estrategico 
Politica de Planeacion Institucional</t>
  </si>
  <si>
    <t>9.2 La Alta Dirección analiza los riesgos asociados a actividades tercerizadas, regionales u otras figuras externas que afecten la prestación del servicio a los usuarios, basados en los informes de la segunda y tercera linea de defensa.</t>
  </si>
  <si>
    <t>Dimension de Control Interno
Lineas de Defensa</t>
  </si>
  <si>
    <t>9.3 La Alta Dirección monitorea los riesgos aceptados revisando que sus condiciones no hayan cambiado y definir su pertinencia para sostenerlos o ajustarlos.</t>
  </si>
  <si>
    <t>9.4 La Alta Dirección evalúa fallas en los controles (diseño y ejecución) para definir cursos de acción apropiados para su mejora, basados en los informes de la segunda y tercera linea de defensa.</t>
  </si>
  <si>
    <t>9.5 La entidad analiza el impacto sobre el control interno por cambios en los diferentes niveles organizacionales.</t>
  </si>
  <si>
    <t>Dimension de Direccionamiento Estrategico y Planeacion
Politica de Planeacion Institucional
Dimension de Control Interno
Linea Estrategica</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</si>
  <si>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</si>
  <si>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</si>
  <si>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b/>
        <u/>
        <sz val="11"/>
        <color theme="0"/>
        <rFont val="Arial Narrow"/>
        <family val="2"/>
      </rPr>
      <t xml:space="preserve">
Lineamiento 10: 
</t>
    </r>
    <r>
      <rPr>
        <b/>
        <sz val="11"/>
        <color theme="0"/>
        <rFont val="Arial Narrow"/>
        <family val="2"/>
      </rPr>
      <t>Diseño y desarrollo de actividades de control (Integra el desarrollo de controles con la evaluación de riesgos; tiene en cuenta a qué nivel se aplican las actividades; facilita la segregación de funciones).</t>
    </r>
  </si>
  <si>
    <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</si>
  <si>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Funcionando</t>
    </r>
    <r>
      <rPr>
        <i/>
        <sz val="11"/>
        <color theme="0"/>
        <rFont val="Arial Narrow"/>
        <family val="2"/>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</si>
  <si>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</si>
  <si>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t xml:space="preserve">10.2 Se han idenfificado y documentado las situaciones específicas en donde no es posible segregar adecuadamente las funciones (ej: falta de personal, presupuesto), con el fin de definir actividades de control alternativas para cubrir los riesgos identificados. </t>
  </si>
  <si>
    <t>10.3 El diseño de otros  sistemas de gestión (bajo normas o estándares internacionales como la ISO), se intregan de forma adecuada a la estructura de control de la entidad.</t>
  </si>
  <si>
    <t xml:space="preserve">
Dimension de Gestion con Valores para Resultados
Dimension de Control Interno
Lineas de Defensa</t>
  </si>
  <si>
    <r>
      <rPr>
        <b/>
        <u/>
        <sz val="11"/>
        <color theme="0"/>
        <rFont val="Arial Narrow"/>
        <family val="2"/>
      </rPr>
      <t xml:space="preserve">Lineamiento 11: 
</t>
    </r>
    <r>
      <rPr>
        <b/>
        <sz val="11"/>
        <color theme="0"/>
        <rFont val="Arial Narrow"/>
        <family val="2"/>
      </rPr>
      <t>Seleccionar y Desarrolla controles generales sobre TI para apoyar la consecución de los objetivos .</t>
    </r>
  </si>
  <si>
    <t>11.1 La entidad establece actividades de control relevantes sobre las infraestructuras tecnológicas; los procesos de gestión de la seguridad y sobre los procesos de adquisición, desarrollo y mantenimiento de tecnologías.</t>
  </si>
  <si>
    <t xml:space="preserve">Dimension de Gestion con Valores para el Resultado
Politica de Gobierno Digital 
Politica de Seguridad Digital
</t>
  </si>
  <si>
    <t>11.2  Para los proveedores de tecnología  selecciona y desarrolla actividades de control internas sobre las actividades realizadas por el proveedor de servicios.</t>
  </si>
  <si>
    <t xml:space="preserve">11.3 Se cuenta con matrices de roles y usuarios siguiendo los principios de segregación de funciones.
</t>
  </si>
  <si>
    <t xml:space="preserve">Dimension de Gestion con Valores para el Resultado
Politica de Fortalecimiento Organizacional y Simplificacion de Procesos.
</t>
  </si>
  <si>
    <t xml:space="preserve">11.4 Se cuenta con información de la 3a línea de defensa, como evaluador independiente en relación con los controles implementados por el proveedor de servicios, para  asegurar que los riesgos relacionados se mitigan.
</t>
  </si>
  <si>
    <t>Dimension Control Interno
Tercera Linea de Defensa</t>
  </si>
  <si>
    <r>
      <rPr>
        <b/>
        <u/>
        <sz val="11"/>
        <color theme="0"/>
        <rFont val="Arial Narrow"/>
        <family val="2"/>
      </rPr>
      <t xml:space="preserve">Lineamiento 12: 
</t>
    </r>
    <r>
      <rPr>
        <b/>
        <sz val="11"/>
        <color theme="0"/>
        <rFont val="Arial Narrow"/>
        <family val="2"/>
      </rPr>
      <t>Despliegue de políticas y procedimientos (Establece responsabilidades sobre la ejecución de las políticas y procedimientos; Adopta medidas correctivas; Revisa las políticas y procedimientos).</t>
    </r>
  </si>
  <si>
    <t xml:space="preserve">12.1 Se evalúa la actualización de procesos, procedimientos, políticas de operación, instructivos, manuales u otras herramientas para garantizar la aplicación adecuada de las principales actividades de control.
</t>
  </si>
  <si>
    <t>Dimension de Gestion con Valores para el Resultado
Politica de Fortalecimiento Organizacional y Simplificacion de Procesos.</t>
  </si>
  <si>
    <t>12.2  El diseño de controles se evalúa frente a la gestión del riesgo.</t>
  </si>
  <si>
    <t xml:space="preserve">Todas las Dimensiones de MIPG 
</t>
  </si>
  <si>
    <t xml:space="preserve">12.3  Monitoreo a los riesgos acorde con la política de administración de riesgo establecida para la entidad.
</t>
  </si>
  <si>
    <t>Dimension de Direccionamiento Estrategico y Planeacion
Politica de Planeacion Institucional.</t>
  </si>
  <si>
    <t>12.4 Verificación de que los responsables estén ejecutando los controles tal como han sido diseñados.</t>
  </si>
  <si>
    <t>Dimension Control Interno
Segunda Linea de Defensa</t>
  </si>
  <si>
    <t>12.5  Se evalúa la adecuación de los controles a las especificidades de cada proceso, considerando cambios en regulaciones, estructuras internas u otros aspectos que determinen cambios en su diseño.</t>
  </si>
  <si>
    <t>Dimension Control Interno
 Lineas de Defensa</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</si>
  <si>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</si>
  <si>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</si>
  <si>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t>13.1 La entidad ha diseñado sistemas de información para capturar y procesar datos y transformarlos en información para alcanzar los requerimientos de información definidos.</t>
  </si>
  <si>
    <t xml:space="preserve">Dimension de Informacion y comunicación 
</t>
  </si>
  <si>
    <t>13.2  La entidad cuenta con el inventario de información relevante (interno/externa) y cuenta con un mecanismo que permita su actualización.</t>
  </si>
  <si>
    <t>Dimension de Informacion y comunicación 
Politica de Transparencia y Acceso a la Informaciòn Publica</t>
  </si>
  <si>
    <t>13.3 La entidad considera un ámbito amplio de fuentes de datos (internas y externas), para la captura y procesamiento posterior de información clave para la consecución de metas y objetivos.</t>
  </si>
  <si>
    <t>13.4 La entidad ha desarrollado e implementado actividades de control sobre la integridad, confidencialidad y disponibilidad de los datos e información definidos como relevantes.</t>
  </si>
  <si>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</si>
  <si>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Dimension de Informacion y comunicación
</t>
  </si>
  <si>
    <t>14.2 La entidad cuenta con políticas de operación relacionadas con la administración de la información (niveles de autoridad y responsabilidad)</t>
  </si>
  <si>
    <t>14.3 La entidad cuenta con canales de información internos para la denuncia anónima o confidencial de posibles situaciones irregulares y se cuenta con mecanismos específicos para su manejo, de manera tal que generen la confianza para utilizarlos.</t>
  </si>
  <si>
    <t>14.4 La entidad establece e implementa políticas y procedimientos para facilitar una comunicación interna efectiva.</t>
  </si>
  <si>
    <t xml:space="preserve">15.1 La entidad desarrolla e implementa controles que facilitan la comunicación externa, la cual incluye  políticas y procedimientos. 
Incluye contratistas y proveedores de servicios tercerizados (cuando aplique). </t>
  </si>
  <si>
    <t xml:space="preserve">
Dimension de Informacion y Comunicación
Dimension de Control Interno
Primera Linea de Defensa</t>
  </si>
  <si>
    <t xml:space="preserve">15.2 La entidad cuenta con canales externos definidos de comunicación, asociados con el tipo de información a divulgar, y éstos son reconocidos a todo nivel de la organización.
</t>
  </si>
  <si>
    <t xml:space="preserve">Dimension de Informacion y Comunicación
Politica de Transparencia, acceso a la información pública y lucha
contra la corrupción </t>
  </si>
  <si>
    <t>15.3 La entidad cuenta con procesos o procedimiento para el manejo de la información entrante (quién la recibe, quién la clasifica, quién la analiza), y a la respuesta requierida (quién la canaliza y la responde).</t>
  </si>
  <si>
    <t xml:space="preserve">Dimension de Informacion y Comunicación
Politica de Gestion Documental
Politica de Transparencia, acceso a la información pública y lucha
contra la corrupción </t>
  </si>
  <si>
    <t xml:space="preserve">15.4 La entidad cuenta con procesos o procedimientos encaminados a evaluar periodicamente la efectividad de los canales de comunicación con partes externas, así como sus contenidos, de tal forma que se puedan mejorar.
</t>
  </si>
  <si>
    <t>Dimension de Informacion y Comunicación
Politica deControl Interno
Lineas de Defensa</t>
  </si>
  <si>
    <t>15.5 La entidad analiza periodicamente su caracterización de usuarios o grupos de valor, a fin de actualizarla cuando sea pertinente.</t>
  </si>
  <si>
    <t>Dimension de Direccionamiento Estrategico y Planeaciòn
Politica de Planeacion Institucional</t>
  </si>
  <si>
    <t>15.6 La entidad analiza periodicamente los resultados frente a la evaluación de percepción por parte de los usuarios o grupos de valor para la incorporación de las mejoras correspondientes.</t>
  </si>
  <si>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</si>
  <si>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</si>
  <si>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1"/>
        <color theme="0"/>
        <rFont val="Arial Narrow"/>
        <family val="2"/>
      </rPr>
      <t xml:space="preserve">Lineamiento 16. </t>
    </r>
    <r>
      <rPr>
        <sz val="11"/>
        <color theme="0"/>
        <rFont val="Arial Narrow"/>
        <family val="2"/>
      </rPr>
      <t xml:space="preserve"> Evaluaciones continuas y/o separadas (autoevaluación, auditorías) para determinar si los componentes del Sistema de Control Interno están presentes y funcionando.
</t>
    </r>
  </si>
  <si>
    <t>16.1 El comité Institucional de Coordinación de Control Interno aprueba anualmente el Plan Anual de Auditoría presentado por parte del Jefe de Control Interno o quien haga sus veces y hace el correspondiente seguimiento a sus ejecución?</t>
  </si>
  <si>
    <t>Dimension de Control Interno
Lineas Estrategica</t>
  </si>
  <si>
    <t>16.2  La Alta Dirección periódicamente evalúa los resultados de las evaluaciones (contínuas e independientes)  para concluir acerca de la efectividad del Sistema de Control Interno</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</si>
  <si>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</si>
  <si>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Dimension de Control Interno
Tercera Linea de Defensa</t>
  </si>
  <si>
    <t>16.4 Acorde con el Esquema de Líneas de Defensa se han implementado procedimientos de monitoreo continuo como parte de las actividades de la 2a línea de defensa, a fin de contar con información clave para la toma de decisiones.</t>
  </si>
  <si>
    <t>Dimension de Control Interno
Segunda Linea de Defensa</t>
  </si>
  <si>
    <t>16.5 Frente a las evaluaciones independientes la entidad considera evaluaciones externas de organismos de control, de vigilancia, certificadores, ONG´s u otros que permitan tener una mirada independiente de las operaciones.</t>
  </si>
  <si>
    <r>
      <rPr>
        <b/>
        <u/>
        <sz val="11"/>
        <color theme="0"/>
        <rFont val="Arial Narrow"/>
        <family val="2"/>
      </rPr>
      <t xml:space="preserve">Lineamiento 17. </t>
    </r>
    <r>
      <rPr>
        <sz val="11"/>
        <color theme="0"/>
        <rFont val="Arial Narrow"/>
        <family val="2"/>
      </rPr>
      <t xml:space="preserve"> 
Evaluación y comunicación de deficiencias oportunamente (Evalúa los resultados, Comunica las deficiencias y Monitorea las medidas correctivas).
</t>
    </r>
  </si>
  <si>
    <t>17.1 A partir de la información de las evaluaciones independientes, se evalúan para determinar su efecto en el Sistema de Control Interno de la entidad y su impacto en el logro de los objetivos, a fin de determinar cursos de acción para su mejora.</t>
  </si>
  <si>
    <t>17.2 Los informes recibidos de entes externos (organismos de control, auditores externos, entidades de vigilancia entre otros) se consolidan y se concluye sobre el impacto en el Sistema de Control Interno, a fin de determinar los cursos de acción.</t>
  </si>
  <si>
    <t>17.3 La entidad cuenta con políticas donde se establezca a quién reportar las deficiencias de control interno como resultado del monitoreo continuo.</t>
  </si>
  <si>
    <t>17.4 La Alta Dirección hace seguimiento a las acciones correctivas relacionadas con las deficiencias comunicadas sobre el Sistema de Control Interno y si se han cumplido en el tiempo establecido.</t>
  </si>
  <si>
    <t>17.5 Los procesos y/o servicios tercerizados, son evaluados acorde con su nivel de riesgos.</t>
  </si>
  <si>
    <t>17.6 Se evalúa la información suministrada por los usuarios (Sistema PQRD), así como de otras partes interesadas para la mejora del  Sistema de Control Interno de la Entidad?</t>
  </si>
  <si>
    <t xml:space="preserve">
Dimension de Informacion y Comunicación 
Dimension de Control Interno
Lineas de Defensa</t>
  </si>
  <si>
    <t xml:space="preserve">17.7 Verificación del avance y cumplimiento de las acciones incluidas en los planes de mejoramiento producto de las autoevaluaciones. (2ª Línea).
</t>
  </si>
  <si>
    <t xml:space="preserve">
Dimension de Control Interno
Lineas de Defensa</t>
  </si>
  <si>
    <t>17.8 Evaluación de la efectividad de las acciones incluidas en los Planes de mejoramiento producto de las auditorías internas y de entes externos. (3ª Línea)</t>
  </si>
  <si>
    <t>17.9 Las deficiencias de control interno son reportadas a los responsables de nivel jerárquico superior, para tomar la acciones correspondientes?</t>
  </si>
  <si>
    <t>Evaluación de riesgos</t>
  </si>
  <si>
    <t>Actividades de control</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</si>
  <si>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</si>
  <si>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</si>
  <si>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</si>
  <si>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</si>
  <si>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</si>
  <si>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</si>
  <si>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</si>
  <si>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</si>
  <si>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</si>
  <si>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</si>
  <si>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</si>
  <si>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</si>
  <si>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</si>
  <si>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</si>
  <si>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</si>
  <si>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</si>
  <si>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</si>
  <si>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</si>
  <si>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</si>
  <si>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</si>
  <si>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</si>
  <si>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</si>
  <si>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</si>
  <si>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</si>
  <si>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</si>
  <si>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</si>
  <si>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</si>
  <si>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</si>
  <si>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</si>
  <si>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</si>
  <si>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</si>
  <si>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</si>
  <si>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</si>
  <si>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</si>
  <si>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</si>
  <si>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</si>
  <si>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</si>
  <si>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</si>
  <si>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</si>
  <si>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</si>
  <si>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</si>
  <si>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</si>
  <si>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</si>
  <si>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</si>
  <si>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</si>
  <si>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</si>
  <si>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</si>
  <si>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</si>
  <si>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</si>
  <si>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</si>
  <si>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</si>
  <si>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</si>
  <si>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</si>
  <si>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</si>
  <si>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</si>
  <si>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</si>
  <si>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</si>
  <si>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</si>
  <si>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</si>
  <si>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</si>
  <si>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</si>
  <si>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</si>
  <si>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</si>
  <si>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</si>
  <si>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</si>
  <si>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</si>
  <si>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</si>
  <si>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</si>
  <si>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</si>
  <si>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</si>
  <si>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</si>
  <si>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</si>
  <si>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</si>
  <si>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</si>
  <si>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</si>
  <si>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</si>
  <si>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</si>
  <si>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</si>
  <si>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</si>
  <si>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</si>
  <si>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</si>
  <si>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</si>
  <si>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</si>
  <si>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</si>
  <si>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</si>
  <si>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</si>
  <si>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</si>
  <si>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</si>
  <si>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</si>
  <si>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</si>
  <si>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</si>
  <si>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</si>
  <si>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</si>
  <si>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</si>
  <si>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</si>
  <si>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</si>
  <si>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</si>
  <si>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</si>
  <si>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</si>
  <si>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</si>
  <si>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</si>
  <si>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</si>
  <si>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</si>
  <si>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</si>
  <si>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</si>
  <si>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</si>
  <si>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</si>
  <si>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</si>
  <si>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</si>
  <si>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</si>
  <si>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</si>
  <si>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</si>
  <si>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</si>
  <si>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</si>
  <si>
    <r>
      <rPr>
        <b/>
        <u/>
        <sz val="11"/>
        <color theme="0"/>
        <rFont val="Arial"/>
        <family val="2"/>
      </rPr>
      <t>Lineamiento 1:</t>
    </r>
    <r>
      <rPr>
        <sz val="11"/>
        <color theme="0"/>
        <rFont val="Arial"/>
        <family val="2"/>
      </rPr>
      <t xml:space="preserve"> 
La entidad demuestra el compromiso con la integridad (valores) y principios del servicio público</t>
    </r>
  </si>
  <si>
    <r>
      <t xml:space="preserve">Presente 
</t>
    </r>
    <r>
      <rPr>
        <i/>
        <sz val="11"/>
        <color theme="0"/>
        <rFont val="Arial"/>
        <family val="2"/>
      </rPr>
      <t>(1/2/3)</t>
    </r>
  </si>
  <si>
    <r>
      <t xml:space="preserve">Funcionando 
</t>
    </r>
    <r>
      <rPr>
        <i/>
        <sz val="11"/>
        <color theme="0"/>
        <rFont val="Arial"/>
        <family val="2"/>
      </rPr>
      <t>(1/2/3)</t>
    </r>
  </si>
  <si>
    <r>
      <rPr>
        <b/>
        <u/>
        <sz val="11"/>
        <color theme="0"/>
        <rFont val="Arial"/>
        <family val="2"/>
      </rPr>
      <t>Lineamiento 2:</t>
    </r>
    <r>
      <rPr>
        <sz val="11"/>
        <color theme="0"/>
        <rFont val="Arial"/>
        <family val="2"/>
      </rPr>
      <t xml:space="preserve"> 
Aplicación de mecanismos para ejercer una adecuada supervisión del Sistema de Control Interno </t>
    </r>
  </si>
  <si>
    <r>
      <rPr>
        <b/>
        <u/>
        <sz val="11"/>
        <color theme="0"/>
        <rFont val="Arial"/>
        <family val="2"/>
      </rPr>
      <t>Lineamiento 3:</t>
    </r>
    <r>
      <rPr>
        <sz val="11"/>
        <color theme="0"/>
        <rFont val="Arial"/>
        <family val="2"/>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</si>
  <si>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r>
      <rPr>
        <b/>
        <u/>
        <sz val="11"/>
        <color theme="0"/>
        <rFont val="Arial"/>
        <family val="2"/>
      </rPr>
      <t>Lineamiento 4:</t>
    </r>
    <r>
      <rPr>
        <sz val="11"/>
        <color theme="0"/>
        <rFont val="Arial"/>
        <family val="2"/>
      </rPr>
      <t xml:space="preserve"> 
Compromiso con la competencia de todo el personal, por lo que la gestión del talento humano tiene un carácter estratégico con el despliegue de actividades clave para todo el ciclo de vida del servidor público –ingreso, permanencia y retiro.</t>
    </r>
  </si>
  <si>
    <r>
      <rPr>
        <b/>
        <u/>
        <sz val="11"/>
        <color theme="0"/>
        <rFont val="Arial"/>
        <family val="2"/>
      </rPr>
      <t>Lineamiento 5:</t>
    </r>
    <r>
      <rPr>
        <sz val="11"/>
        <color theme="0"/>
        <rFont val="Arial"/>
        <family val="2"/>
      </rPr>
      <t xml:space="preserve"> 
La entidad establece líneas de reporte dentro de la entidad para evaluar el funcionamiento del Sistema de Control Interno.</t>
    </r>
  </si>
  <si>
    <t xml:space="preserve">A la fecha, la Entidad no cuenta con una línea interna para atender estas denuncías al incumplimiento de los valores del Codigo de Integridad. 
Adicionalmente, se considera que para reservar el anónimato del denunciante, es más viable implementar una línea telefónica de atención al público en general.
  </t>
  </si>
  <si>
    <t>La entidad tiene establecido el Proceso Evaluación Seguimiento y Mejora, el cual tiene como objetivo realizar seguimiento y evaluación a la eficacia, eficiencia y efectividad de los procesos de la entidad con el fin de tomar acciones que permitan lograr el mejoramiento continuo de los Sistemas de Gestión implementados en la Corporación. Ver enlace (https://www.corpamag.gov.co/intranet/SGC/DocumentosSGC/01.%20MP.01%20Manual%20de%20Procesos%20y%20Procedimientos/13.%20Evaluacion%20Seguimiento%20y%20Mejora/FC.EM.013%20Evaluacion%20seguimiento%20y%20mejora.pdf)</t>
  </si>
  <si>
    <t>La entidad tiene establecidos:
- Procedimiento Evaluación Seguimiento y Mejora. Ver enlace (https://www.corpamag.gov.co/intranet/SGC/DocumentosSGC/01.%20MP.01%20Manual%20de%20Procesos%20y%20Procedimientos/13.%20Evaluacion%20Seguimiento%20y%20Mejora/FC.EM.013%20Evaluacion%20seguimiento%20y%20mejora.pdf)
- Política de Admistracíon de Riesgos (Resolución No. 3009 de 2018 expedida por CORPAMAG actualiza la política para la administración de los riesgos, modificada  por la resolución No. 3717 de 2019)
- Manual de Procesos y Procedimientos https://www.corpamag.gov.co/intranet/listararchivos.php?ruta=SGC/DocumentosSGC&amp;titulo=Documentaci%EF%BF%BDn%20del%20Sistema%20de%20Gesti%EF%BF%BDn%20de%20la%20Calidad%20de%20Corpamag&amp;rutaI=SGC/DocumentosSGC/01.%20MP.01%20Manual%20de%20Procesos%20y%20Procedimientos</t>
  </si>
  <si>
    <t>La resolución No. 3009 de 2018 expedida por CORPAMAG actualiza la política para la administración de los riesgos, modificada  por la resolución No. 3717 de 2019</t>
  </si>
  <si>
    <t xml:space="preserve">La resolución No. 3009 de 2018 expedida por CORPAMAG actualiza la política para la administración de los riesgos, modificada  por la resolución No. 3717 de 2019. Actualmente se encuentra en revisión para su actualización. </t>
  </si>
  <si>
    <t xml:space="preserve">Actualmente se tienen definidos los objetivos del Plan de Acción Institucional 2020-2023  (ver enlace https://www.corpamag.gov.co/index.php/es/planeacion/plan-de-accion-2020-2023), los cuales surgieron de las necesidades identificadas dentro de las mesas de trabajo internas y externas del Plan de Acción y, los objetivos de los procesos de la entidad . Sin embargo debido a que el Plan de Acción vigente fue aprobado por el Consejo Directivo de la Entidad  el 01 de junio del corriente y de acuerdo a la nueva guía expedida en Julio de 2020 por la función pública "Guía para la gestión por procesos en el marco del modelo integrado de planeación y gestión (Mipg)-Versión 1", se hace necesario realizar una revisión de todos los abjetivos de los procesos con el fin de poder corroborar a través de la metodología sugerida que se encuentren articulados con los del Plan de Acción. </t>
  </si>
  <si>
    <t>Se puede evidenciar a través del Plan de Acción Institucional 2020-2023. Ver enlace: https://www.corpamag.gov.co/index.php/es/planeacion/plan-de-accion-2020-2023 y de los objetivos definidos para cada proceso que se encuentran definidos en las fichas de caracterización de los mismos (ver enlace https://www.corpamag.gov.co/intranet/listararchivos.php?ruta=SGC/DocumentosSGC&amp;titulo=Documentaci%EF%BF%BDn%20del%20Sistema%20de%20Gesti%EF%BF%BDn%20de%20la%20Calidad%20de%20Corpamag&amp;rutaI=SGC/DocumentosSGC/01.%20MP.01%20</t>
  </si>
  <si>
    <t>Resolución No. 3009 de 2018 expedida por CORPAMAG actualiza la política para la administración de los riesgos, modificada  por la resolución No. 3717 de 2019</t>
  </si>
  <si>
    <t>De acuerdo a los informes de evaluación remitidos por el Asesor de Control Interno y los informes de seguimiento y monitoreo de la Oficina de Planeación, se realiza un análisis a  los riesgos asociados a las actividades de los Contratistas, y se rectifica que estos se encuentren debidamente plasmados en el Estudio Previo de cada Contrato. lo cual se encuenra evidenciado en los estudios previos de cada expediente contractual.</t>
  </si>
  <si>
    <t xml:space="preserve">En el Plan Estratégico del Talento Humano se encuentra establecido el Cumplimiento al Decreto 1800 de 2019
En atención a lo dispuesto en el mencionado Acto Administrativo en el cual “todas las entidades y organismos a las cuales se les aplica la referida ley, deberán mantener actualizadas las plantas globales de empleos necesarias para el cumplimiento eficiente de las funciones a su cargo, para lo cual deben tener en cuenta las medidas de racionalización del gasto”, se tiene prevista la realización de las siguientes en la vigencia del mencionado Plan. 
• Analizar y ajustar los procesos y procedimientos existentes en la entidad. (esta actividad se desarrollará en equipo con la Oficina de Planeación).
• Evaluar la incidencia de las nuevas funciones o metas asignadas al organismo o entidad, en relación con productos y/ o servicios y cobertura institucional. (esta actividad se desarrollará en equipo con la Oficina de Planeación)
• Analizar los perfiles y las cargas de trabajo de los empleos que se requieran para el cumplimiento de las funciones.
• Evaluar el modelo de operación de la entidad y las distintas modalidades legales para la eficiente y eficaz prestación de servicios. (esta actividad se desarrollará en equipo con la Oficina de Planeación).
• Determinar los empleos que se encuentran en vacancia definitiva y transitoria, así como aquellos provistos a través de nombramiento provisional.  
Estas necesidades fueron escaladas a la Secretaría General de la Entidad y se está a la espera de respuesta para la toma de decisiones. </t>
  </si>
  <si>
    <t>Se cuenta con el Procedimiento Gestión del Riesgo y de acuerdo con los reportes realizados por los procesos, en caso de presentar desviaciones en el reporte de los mismos,  los procesos pueden replantear dichas actvidades de control por la materialización de los riesgos defnidos, por fallas en los controles o por cambios en el contexto interno y externo de la entidad, lo anterior con el acompañamiento del líder del Sistema de Gestión</t>
  </si>
  <si>
    <t>- SICOR: Sistema para la gestión de la correspondencia (http://201.244.0.163:5138/sisc2020/) y 
- SISCAIR: Sistema para la gestion del sistema de monitoreo de la Calidad del Aire de Dpto del Magdalena (Equipo Jefe Laboratorio Ambiental)</t>
  </si>
  <si>
    <t xml:space="preserve">Corpamag considera las siguientes fuentes de datos:
- Internas: Siscair, Sicor, Sistema de monitoreo de caudales, Tramites ambientales, Sistema de Información Ambiental Regional, Sistema Safix
- Externas: Redcam, SIRH, VITAL, SIAC, Minambiente, Anla, IGAC, IDEAM, Mintic, Minminas,  Sisaire, CGR, CGN, SIGEP, Función Pública, Colombia Compra Eficiente,  </t>
  </si>
  <si>
    <t>Manual de funciones de los cargos pertenecientes a Secretaría General especialmente al grupo de Gestion Documental</t>
  </si>
  <si>
    <t>Se tiene implementado un sistema de información (Sicor) para la gestión y consulta de la correspondencia externa.
Sistema de PQRD
- Telefonía fija
- Telefonía celular
- Chat
- Redes sociales
- Blogs
- Emisiones radiales
- Prensa
- Corpoclic TV</t>
  </si>
  <si>
    <t xml:space="preserve">Encuesta para evaluar la satisfacción con la página web: https://www.corpamag.gov.co/infousers/encuestas/encuestapweb.php </t>
  </si>
  <si>
    <t>La entidad cuenta con el procedimiento de PR.EM.003 Seguimiento y medicion el control interno, el cual tiene como objetivo: Asegurar la oportunidad y confiabilidad de la información, de los registros, detectar e identificar riesgos, recomendar medidas para prevenir y corregir las desviaciones que se presenten y que afecten el logro de objetivos, garantizar que el sistema de control interno tenga sus propios mecanismos de verificación y evaluación. https://www.corpamag.gov.co/intranet/SGC/DocumentosSGC/01.%20MP.01%20Manual%20de%20Procesos%20y%20Procedimientos/13.%20Evaluacion%20Seguimiento%20y%20Mejora/Procedimientos/PR.EM.003%20Seguimiento%20y%20medicion.pdf</t>
  </si>
  <si>
    <t>La entidad cuenta con el procedimiento: PR.EM.006 Control de los productos no conformes , https://www.corpamag.gov.co/intranet/SGC/DocumentosSGC/01.%20MP.01%20Manual%20de%20Procesos%20y%20Procedimientos/13.%20Evaluacion%20Seguimiento%20y%20Mejora/Procedimientos/PR.EM.006%20Control%20de%20los%20productos%20no%20conformes.pdf</t>
  </si>
  <si>
    <t>Todos los Contratos son evaluados de acuerdo a su nivel de riesgo, lo que se puede evidenciar en el formato  FR.GC.08 RECIBIDO A SATISFACCIÓN y EVALUACIÓN DE PROVEEDORES, en el cual el Supervisor del Contrato confirma que no se han  materializado los riesgos de ese contratista. las evidencias se encuentran en los expedientes de contratación.</t>
  </si>
  <si>
    <t xml:space="preserve">La Coordinación de la Gestión del Talento Humano en cabeza  de la Secretaría General incluye cada año en su planeación, las actividades de interiorización y rememorar los valores  del Código de Integridad del servidor público. Adicionalmente,  despues de haber efectuado la medición del clima laboral en el año 2019, se tiene previsto hacer un monitoreo  sobre el mejoramiento de las temáticas que se trabajaron en las actividades de intervención. 
</t>
  </si>
  <si>
    <t xml:space="preserve">
Al respecto, la Corporación aplica  lo señalado en el artículo 12: Trámites de los impedimentos y recusaciones del Código de Procedimiento Administrativo y de lo Contencioso Administrativo; y manifestar este conflicto de interés ante el Consejo Directivo cuando el hay impedimento por parte del Director, para  que este resuelva el impedimento designando un Director Ad Hoc. 
</t>
  </si>
  <si>
    <t xml:space="preserve">La Coordinación de la Gestión del Talento Humano realiza el monitoreo del informe de los riesgos de corrupción contenidos en el Plan Anticorrupción que reporta la Asesora con funciones de Control Interno con periodicidad cuatrimestral, con el fin de evaluar si se requiere realizar actividades de refuerzo del Código de Integridad en determinada área. 
     </t>
  </si>
  <si>
    <t>-Se evidencia Tabla de información Calsificada y Reservada (actualizada en la página web el día 2020/07/09) https://corpamag.gov.co/index.php/es/transparencia/informe-de-archivo
Se evidencia en la intranet el seguimiento del mapa de riesgos del proceso Gestión de la Tecnología de la Información y las Comunicaciones, y GESTION DOCUMENTAL  lo cual permite contrarestarlos, en cumplimiento co la política de Riesgos definida por la entidad.
https://www.corpamag.gov.co/intranet/listararchivos.php?ruta=SGC/DocumentosSGC&amp;titulo=Documentaci%EF%BF%BDn%20del%20Sistema%20de%20Gesti%EF%BF%BDn%20de%20la%20Calidad%20de%20Corpamag&amp;rutaI=SGC/DocumentosSGC/03.%20Administraci%C3%B3n%20del%20Riesgo/2020
Se evidencia contrato de prestación de servicios No. 462 de 2019, en donde en la Cláusula Tercera. Alcance del  Contrato numerarl 4.  Guardar la dediba tercera y confidencialidad sobre los documentos que le sean entregados o tenga conocimiento con la ejecución del presenta contrato.</t>
  </si>
  <si>
    <t>- Actualización del Índice de información Clasificada y Reservada (https://corpamag.gov.co/index.php/es/transparencia/informe-de-archivo).
- Mapa de Riesgos de Seguridad y Provacidad de la Información, Procedimiento de Seguridad y Privacidad de la Información: PR.GT.004 Gestion de la Seguridad de la Informacion (https://corpamag.gov.co/intranet/SGC/DocumentosSGC/03. Administraci%C3%B3n del Riesgo/2020/09. GT Mapa de Riesgos por proceso.xlsx) 
- Política de Gestión Documental (https://corpamag.gov.co/intranet/SGC/DocumentosSGC/01. MP.01 Manual de Procesos y Procedimientos/10. Gestion Documental). 
- Formato de protección de los derechos de autor: https://corpamag.gov.co/intranet/SGC/DocumentosSGC/02. MF.02 Manual de Formatos/01. Planificacion Estrategica/FR.PE.002 Licencia  y derecho de autor.docx
- Plan Anticorrupción y de atención al ciudadano (https://corpamag.gov.co/archivos/pactotransp/Plan_Anticorrupcion_y_Atenci%C3%B3n_al_Ciudadano-PAAC_2020_V2.pdf)
Proceso Gestión Contractual
En el alcance de los contratos de prestación de servicios se establece la confidencialidad sobre la información conla ejecución del contrato.
Proceso de Gestion Documental
Manual de Archivo
Política de Gestion Dcoumental
Procedimientos del proceso de Gestion documental
Instructivos de: transferencia, foliacion, limpieza y desinfección en las areas de archivo
Link: https://corpamag.gov.co/intranet  / Sistema de Gestion Integrado / Indicadores / Informes de Gestion.
Link: https://corpamag.gov.co/index.php/es/transparencia/informe-de-archivo</t>
  </si>
  <si>
    <t>OBSERVACIONES: Se recomienda se realice el análisis  y se establezca una linea de denuncia para el cumplimiento del numeral 1.5 de este formato, y una vez establecida se realicen los informes correspondientes sobre su aporte a la mejora institucional, establecidas en este numeral.</t>
  </si>
  <si>
    <r>
      <t xml:space="preserve">Se evidencia: listado de asistencia y presentación reinducción realizada el 12 de diciembre de 2019, por parte de en la cual Gestión Financiera y Gestión de Contratación capacitaron a los funcionarios sobre la adecuada implementación de los procedimientos de su área.  Estos proyectos tienen riesgos identificados en el mapa de corrupción y artención al ciudadano, y Gestión del Talento Humano coordina las actiividades de inducción y reinducción.
</t>
    </r>
    <r>
      <rPr>
        <b/>
        <sz val="11"/>
        <color theme="9" tint="-0.249977111117893"/>
        <rFont val="Arial"/>
        <family val="2"/>
      </rPr>
      <t xml:space="preserve">OBSERVACIONES: Se recomienda que en el Plan de Atención y Atención al Ciudadano -PAAC 2020, se incluya la actividad del numeral 1,4 de este formato, en cabeza de Gestión del Talento Humano, par lo cual desde esta área deben solciitar a la Oficina de Planeación su inclusión </t>
    </r>
  </si>
  <si>
    <r>
      <t xml:space="preserve">En el primer semestre del 2020, el Director General de Corpamag ha manifestado seis conflictos de interés para atender actuaciones administrativas propias de su cargo, definidas en el Código de Procedimiento Administrativo y de lo Contencioso Administrativo en su artículo 11: Conflictos de Interés y causales de impedimento y recusación. 
Dichos acuerdos son: 
Acuerdo 07 del 27 de enero de 2020
Acuerdo 08 del 28 de febrero de 2020
Acuerdo 09 del 28 de febrero de 2020
Acuerdo 10 del 21 de mayo de 2020
Acuerdo 11 del 21 de mayo de 2020
Acuerdo 12 del 21 de mayo de 2020
Los cuales reposan en el archivo de la Secretaría General de la Entidad. 
</t>
    </r>
    <r>
      <rPr>
        <b/>
        <sz val="11"/>
        <color theme="9" tint="-0.249977111117893"/>
        <rFont val="Arial"/>
        <family val="2"/>
      </rPr>
      <t>OBSERVACIONES: Se recomienda se diseñe la estrategia para el  manejo de conflicto de intereses en la Corporación, pues se hace necesario que los servidores públicos y contratistas conozcan sobre las situaciones en las que sus intereses personales pueden influir en el cumplimiento de sus funciones y responsabilidades, en beneficio particular, afectando el interés público, con el fin de que puedan ser advertidos y gestionados en forma preventiva, evitando que se favorezcan intereses ajenos al bien común.</t>
    </r>
  </si>
  <si>
    <t>Mediante Resolución 3373 de 2018, se creó el Comité Institucional de Coordinación de Control Interno, la cual  establece la periodicidad de las reuniones, pero no tiene definida la articulación con el comité de Institucional de Gestión y Desempeño</t>
  </si>
  <si>
    <t>La política tiene establecida el nivel de aceptación de los riesgos.</t>
  </si>
  <si>
    <t>La evaluación estratégica es el medio principal para saber si se cumple con lo programado, es por eso que la Corporación realiza el segumiento semestral  de las metas físicas y financieras contempladas en el Plan de Acción Institucional; informe que es presentado al Consejo Directivo para su aprobación.  en la página web se evidencian los  informes de segumiento: ver enlace: https://www.corpamag.gov.co/index.php/es/planeacion/informes-de-gestion</t>
  </si>
  <si>
    <t xml:space="preserve">El seguimiento a las actividades desarrolladas para dar cumplimiento al Plan de Acción Institucional se puede evidenciar en los informes de gestión semestrales consolidados por la Oficina de Planeación, en el cual se integran los esfuerzos de todas las dependencias para cumplir los objetivos trazados por la entidad.  PROCEDIMIENTO: FORMULACION Y SEGUIMIENTO DEL
PLAN DE ACCIÓN –INSTITUCIONAL - PAI
https://www.corpamag.gov.co/intranet/SGC/DocumentosSGC/01.%20MP.01%20Manual%20de%20Procesos%20y%20Procedimientos/01.%20Planificacion%20Estrategica%20Corporativa/Procedimientos/PR.PE.002%20Formulacion%20y%20Seguimiento%20PAI.pdf 
</t>
  </si>
  <si>
    <t>La Coordinación de la Gestión del Talento Humano realiza el análisis del cumplimiento de las actividades del Plan Estratégico de manera anual según lo establecido  en lel Cuadro de Control de Indicadores. 
PROCESO GESTION DEL TALENTO HUMANO: Ciclo Verificar
Realizar la evaluación, seguimiento y
control a la planeación y ejecución de las
actividades programadas
https://www.corpamag.gov.co/intranet/SGC/DocumentosSGC/01.%20MP.01%20Manual%20de%20Procesos%20y%20Procedimientos/06.%20Gestion%20del%20Talento%20Humano/FC.GTH.006%20Gestion%20del%20Talento%20humano.pdf
Se presenta el Informe de Gestión de manera semestral a la Oficina de Planeación, con el reporte de las actividades desarrolladas</t>
  </si>
  <si>
    <t xml:space="preserve">
Se evidencia i INFORME DE  AVANCE DEL PLAN ESTRETÉGICO DEL TALENTO HUMANO, primer semestre de 2020</t>
  </si>
  <si>
    <t>Se evidencia INFORME DE  AVANCE DEL PLAN ESTRETÉGICO DEL TALENTO HUMANO, primer semestre de 2020</t>
  </si>
  <si>
    <t>La Coordinación de la Gestión del Talento Humano realiza las actividades relacionadas con la provisión de los empleos según la necesidad que se presente. 
Se presenta el Informe de Gestión de manera semestral a la Oficina de Planeación, con el reporte de las actividades desarrolladas</t>
  </si>
  <si>
    <t xml:space="preserve">Las actividades relacionadas con la permanencia de personal se encuentran relacionadas con la estrategía de Bienestar Social Laboral y Estímulos e Incentivos, Estrategia de Capacitación, Plan de Seguridad y Salud en el Trabajo, Evaluación del Desempeño Laboral (funcionarios de Carrera Administrativa) Administración de Nómina, SIGEP. 
Estas actividades son reportadas en el informe de Gestión que se le entrega a la oficina de Planeación de manera semestral.
</t>
  </si>
  <si>
    <t xml:space="preserve">Se evidencia INFORME DE  AVANCE DEL PLAN ESTRETÉGICO DEL TALENTO HUMANO, primer semestre de 2020 que contiene:
Evidencia: Informe Plan Estratégico -  Estrategia  Bienestar Social Laboral y Estímulos e Incentivos, Estrategia de Capacitación, Plan de Seguridad y Salud en el Trabajo, Evaluación del Desempeño Laboral (funcionarios de Carrera Administrativa) Administración de Nómina, SIGEP. . </t>
  </si>
  <si>
    <t>En el Manual Especifico de Funciones y competencias laborales de Corpamag, se especifica la responsabilidad que tiene cada servidor con el cumplimiento de las normas de calidad en los procedimientos y actividades  que le sean asignados. En dichas normas de calidad se tiene previsto el autocontrol. 
La función es la siguiente:  Aplicar las normas técnicas de calidad implementadas por la institución en los procesos, procedimientos y actividades asignadas, con el fin de garantizar la eficiente prestación del servicio.
Lo anterior puede ser evidenciado en la siguiente Ruta
https://corpamag.gov.co/intranet/listararchivos.php?ruta=gestionAdministrativa/Manual_Funciones/MANUAL%20DE%20FUNCIONES%20Y%20COMPETENCIAS%20LABORALES%20(20181130)/&amp;titulo=Manual%20de%20Funciones%20Actualizado%20201811
La resolución No. 3009 de 2018 expedida por CORPAMAG actualiza la política para la administración de los riesgos, modificada  por la resolución No. 3717 de 2019, en donde se establecen controles
Los Manuales de Procesos y Procedimientos donde establecen las actividades a desarrollar por cada uno de los procesos https://www.corpamag.gov.co/intranet/listararchivos.php?ruta=SGC/DocumentosSGC&amp;titulo=Documentaci%EF%BF%BDn%20del%20Sistema%20de%20Gesti%EF%BF%BDn%20de%20la%20Calidad%20de%20Corpamag&amp;rutaI=SGC/DocumentosSGC/01.%20MP.01%20Manual%20de%20Procesos%20y%20Procedimientos</t>
  </si>
  <si>
    <r>
      <t xml:space="preserve">Se evidencia Manual de funciones, política de Adminsitración de Riesgos y Manual de Procesos y procedimientos.
</t>
    </r>
    <r>
      <rPr>
        <sz val="11"/>
        <color theme="9" tint="-0.249977111117893"/>
        <rFont val="Arial"/>
        <family val="2"/>
      </rPr>
      <t xml:space="preserve">
</t>
    </r>
    <r>
      <rPr>
        <b/>
        <sz val="11"/>
        <color theme="9" tint="-0.249977111117893"/>
        <rFont val="Arial"/>
        <family val="2"/>
      </rPr>
      <t>OBSERVACIONES:
Se sugiere realizar una revisión  al Manual de Funciones en donde se establezca la responsabilidad de cada servidor sobre el desarrollo y mantenimiento del control Interno, igualmente analizar si las políticas establecidas por la entidad son claras y han sido comunicadas a los servidores.
El Control es un proceso que debe ser ejecutado por todos los funcionarios de la entidad, y su finalidad es  proveer una seguridad razonable para que los objetivos de la entidad se cumplan, por que reduce los riesgos .
El control interno se expresas a través de las políticas aprobadas  de las respectivas entidades y se deben cumplir  en toda la escala de la estructura administrativa, mediante la elaboración y aplicación de procedimientos, manuales de funciones, entre otros.</t>
    </r>
  </si>
  <si>
    <t>La entidad tiene formulado el Plan de Capacitación 2020: 
link https://www.corpamag.gov.co/index.php/es/quienes-somos/gestion-humana#GTH_PlanesTalentoHumano_histo
Se realiza la medición del cumplimiento del Plan de Capacitación de manera semestral, según lo establecido en el cuadro de control de indicadores.
Estas actividades son reportadas en el informe de Gestión que se le entrega a la oficina de Planeación de manera semestral. 
Evidencia: Informe Plan Estratégico -  Estrategia de Capacitación</t>
  </si>
  <si>
    <t>Se evidencia INFORME DE  AVANCE DEL PLAN ESTRETÉGICO DEL TALENTO HUMANO, primer semestre de 2020, se evidencia informe en donde se señalan cada una de las causales que se presentaron el retiro de personal.  Igualmente se evidencia 1 Acta de Entrega y resolución mediante la cual se acepta la renuncia.</t>
  </si>
  <si>
    <t>La Coordinación de la Gestión del Talento Humano realiza las actividades relacionadas con el retiro del personal establecidas en el procedimiento Administración del Personal. 
PROCEDIMIENTO
https://www.corpamag.gov.co/intranet/SGC/DocumentosSGC/01.%20MP.01%20Manual%20de%20Procesos%20y%20Procedimientos/06.%20Gestion%20del%20Talento%20Humano/Procedimientos/PR.GTH.001%20Administracion%20de%20personal.pdf
Evidencia: Informe Plan Estratégico -  Estrategia Desvinculación Laboral</t>
  </si>
  <si>
    <t>En  las directrices del  procedimiento de las Modalidades de Contratación está establecido que en la Etapa Postcontractual los supervisores de los contratos generarán las evaluaciónes  de los Contratistas mediante el formato FR.GC.08 RECIBIDO A SATISFACCIÓN y EVALUACIÓN DE PROVEEDORES y posterior a esta AmbienteControl! REEVALUACIÓN con el formato FR.GC.005 ACTA FINAL y EVALUACIÓN DE PROVEEDORES. Por otra parte, cuando se va a realizar el pago de un Anticipo, el supervisor evalua y da su aprobación para dicho pago por medio de un MEMORANDO que se determina como un Visto Bueno. 
https://www.corpamag.gov.co/intranet/SGC/DocumentosSGC/01.%20MP.01%20Manual%20de%20Procesos%20y%20Procedimientos/12.%20Gestion%20de%20Contratacion/Procedimiento/PR.GC.001%20Modalidades%20de%20Contratacion.pdf</t>
  </si>
  <si>
    <r>
      <t xml:space="preserve">Se evidencia que la entidad tiene definida la Política de Gestión de Riesgos, sin embargo no tiene definido entre otros los siguientes aspectos: Metodología que explique el paso a paso para la valoración de los riesgos, debe manifestarse el respaldode la Alta Dirección frente a la política, entre otros aspectos.
Por otra parte, se debe revisar los riesgos identificados, y si es necesario ajustarlos, teniendo en cuenta que éstos en tiempo de COVID, pueden haber cambiado sus controles. 
Así mismo en el mapa de riesgos no se tienen identificadas:
- La periodicidad, es decir no especifican si los seguimientos se deben realizar anual, semestral, trimestral, bimestral, mensual o diario. 
- No se evidencia la Revisión del contexto de los procesos
- Falta definir la Tipología de riesgos si son (estratégicos, de gestión tecnológicos etc.).
- No cuenta con la Descripción de la acción de las contingencias ante la posible materialización.
- No están identificados los Activos de la información
- Algunos de los riesgos no tienen definidas las causas internas y externas
</t>
    </r>
    <r>
      <rPr>
        <b/>
        <sz val="11"/>
        <color theme="9" tint="-0.249977111117893"/>
        <rFont val="Arial"/>
        <family val="2"/>
      </rPr>
      <t>OBSERVACIONES: 
- La política de riesgos debe diseñarse de acuerdo a la guía de la para la Administración de Riesgos del Departamento Adminsitrativo de la Función Pública
- Crear un equipo Gestor de Riesgos de la entidad, y que esté conformado por cada uno de los representantes de los procesos.
-  Capacitar a todo el equipo en gestión de riesgos
- Analizar y revisar los controles al tratamiento de riesgos, pues en época de pandemia posiblemente éstos pueden haber cambiado.</t>
    </r>
    <r>
      <rPr>
        <sz val="11"/>
        <color theme="1"/>
        <rFont val="Arial"/>
        <family val="2"/>
      </rPr>
      <t xml:space="preserve">
</t>
    </r>
  </si>
  <si>
    <r>
      <t xml:space="preserve">Se evidencia INFORME DE  AVANCE DEL PLAN ESTRETÉGICO DEL TALENTO HUMANO, primer semestre de 2020, no se evalúa el impacto.
</t>
    </r>
    <r>
      <rPr>
        <b/>
        <sz val="11"/>
        <color theme="9" tint="-0.249977111117893"/>
        <rFont val="Arial"/>
        <family val="2"/>
      </rPr>
      <t xml:space="preserve">OBSERVACIONES:
Se recomienda establecer indicadores, que permitan evaluar la eficiacia y el el impacto evaluar el impacto (efectividad) del Plan de Capacitación.
"La evaluación del impacto es la comparación de los cambios producidos entre una situación inicial y otra, luego de la intervención de la capacitación. Esta brindará resultados y evidenciará la efectividad en el puesto de trabajo, producido por los servicios que asistan (fuente DAFP). </t>
    </r>
  </si>
  <si>
    <t>Resolución 1853/2018 por medio del cual se adopta el Modelo Integrado de Planeación y Gestión: Reporte FURAG , y se establecen responsabilidades frente a cada una de las dimensiones del Modelo Integrado de Planeación y Gestión-MIPG.
https://www.corpamag.gov.co/intranet/SGC/DocumentosSGC/00.%20Modelo%20Integrado%20de%20Planeaci%C3%B3n%20y%20Gesti%C3%B3n%20-%20MIPG/Resolucion/00.%20Resoluci%C3%B3n%201853%20adopta%20MIPG.pdf
'La resolución No. 3009 de 2018 expedida por CORPAMAG actualiza la política para la administración de los riesgos, modificada  por la resolución No. 3717 de 2019
https://www.corpamag.gov.co/intranet/SGC/DocumentosSGC/03.%20Administraci%C3%B3n%20del%20Riesgo/2018/Resoluci%C3%B3n%203009%20de%202018%20Actualizacion%20Politica%20Gestion%20del%20Riesgo.pdf</t>
  </si>
  <si>
    <r>
      <t xml:space="preserve">Se evidencia revisión de la resolución 3373, y una propuesta de modifiación la cual se someterá a revisión, donde se tienen establecida la articulación con el Comité de Gestión y Desempeño.
</t>
    </r>
    <r>
      <rPr>
        <b/>
        <sz val="11"/>
        <color theme="9" tint="-0.249977111117893"/>
        <rFont val="Arial"/>
        <family val="2"/>
      </rPr>
      <t>Recomendaciones: se realice la gestión para la firma del Acto Administrativo.</t>
    </r>
  </si>
  <si>
    <r>
      <t xml:space="preserve">En el proceso se  tienen definidas la documentaciónde las líneas de Defensa, es decir la interrelación con los demás  procesos y la entrega de la documentación.  
Actualmente se encuentra en revisión el procedimiento.
</t>
    </r>
    <r>
      <rPr>
        <sz val="11"/>
        <color theme="9" tint="-0.249977111117893"/>
        <rFont val="Arial"/>
        <family val="2"/>
      </rPr>
      <t xml:space="preserve">
</t>
    </r>
    <r>
      <rPr>
        <b/>
        <sz val="11"/>
        <color theme="9" tint="-0.249977111117893"/>
        <rFont val="Arial"/>
        <family val="2"/>
      </rPr>
      <t>Recomendaciones:</t>
    </r>
    <r>
      <rPr>
        <sz val="11"/>
        <color theme="9" tint="-0.249977111117893"/>
        <rFont val="Arial"/>
        <family val="2"/>
      </rPr>
      <t xml:space="preserve"> se realicen mejoras al proceso.</t>
    </r>
  </si>
  <si>
    <t>PROCEDIMIENTO
https://www.corpamag.gov.co/intranet/SGC/DocumentosSGC/01.%20MP.01%20Manual%20de%20Procesos%20y%20Procedimientos/01.%20Planificacion%20Estrategica%20Corporativa/Procedimientos/PR.PE.003%20Formulacion%20y%20Aprobacion%20Presupuesto.pdf
La programación de ingresos y gastos, se basa en el comportamiento financiero de la Entidad
La elaboración del Plan de Acción se basa en el comportamiento y proyecciones financiera de la entidad
Mensualmente se realiza seguimiento a la ejecución de ingresos y gastos para la toma de Deciiones
La alta dirección  analiza la información financiera, presupuestal y contable para la posterior toma de decisciones. Para ello se le suministra calculos de excedentes, EEFF, Ejecucíon presupuestal y demás.</t>
  </si>
  <si>
    <t>Se evidencia: seguimento de ingresos y gastos: https://www.corpamag.gov.co/index.php/es/transparencia/informacion-presupuestal
Se evidencian estados financieros https://www.corpamag.gov.co/index.php/es/transparencia/estados-financieros-balances
Plan financiero del Plan de Acción 2020-2023 "Magdalena Ambiental, una gestión sostenible"
https://www.corpamag.gov.co/archivos/planes/GP_20200601102854-1.pdf
Se evidencias proyección financiera de ingresos y gastos para elaboración presupuesto 2020
Se evidencia correo a la alta Dirección sobre excedentes financieros</t>
  </si>
  <si>
    <t>Mediante correos electrónicos el Asesor de Control Interno informa al Comité de Coordinaciónde Control Interno sobre las evaluaciones realizadas, igualmente  a los lideres de los procesos</t>
  </si>
  <si>
    <t xml:space="preserve">Se encuentran definidos los controles para cada uno de los riesgos de los procesos. Ver enlaces: 
https://www.corpamag.gov.co/intranet/listararchivos.php?ruta=SGC/DocumentosSGC&amp;titulo=Documentaci%EF%BF%BDn%20del%20Sistema%20de%20Gesti%EF%BF%BDn%20de%20la%20Calidad%20de%20Corpamag&amp;rutaI=SGC/DocumentosSGC/03.%20Administraci%C3%B3n%20del%20Riesgo/2019
https://www.corpamag.gov.co/intranet/listararchivos.php?ruta=SGC/DocumentosSGC&amp;titulo=Documentaci%EF%BF%BDn%20del%20Sistema%20de%20Gesti%EF%BF%BDn%20de%20la%20Calidad%20de%20Corpamag&amp;rutaI=SGC/DocumentosSGC/03.%20Administraci%C3%B3n%20del%20Riesgo/2020
</t>
  </si>
  <si>
    <r>
      <t xml:space="preserve">De acuerdo con los reportes realizados por los procesos, en caso de presentar desviaciones,  los procesos pueden replantear dichas actvidades de control por la materialización de los riesgos defnidos, por fallas en los controles o por cambios en el contexto interno y externo de la entidad, lo anterior con el acompañamiento del líder del Sistema de Gestión. Anexo:  E-mail Retroalimentación del  Seguimiento a riesgos por proceso GA
</t>
    </r>
    <r>
      <rPr>
        <b/>
        <sz val="11"/>
        <color theme="9" tint="-0.249977111117893"/>
        <rFont val="Arial"/>
        <family val="2"/>
      </rPr>
      <t xml:space="preserve">
OBSERVACIONES
- Analizar y revisar los controles al tratamiento de riesgos, pues en época de pandemia posiblemente éstos pueden haber cambiado
-</t>
    </r>
  </si>
  <si>
    <t>El Comité de Coordinación de Control Interno aprueba el Plan Anual de Auditoría, igualmente se le informa de los resultados de las evaluaciones ralizadas para el cumplimiento del mismo</t>
  </si>
  <si>
    <t>Comité Institucional de Control Interno</t>
  </si>
  <si>
    <t>Líderes de los Procesos</t>
  </si>
  <si>
    <t>De acuerdo a las evaluaciones efectuadas por el equipo de control interno, los líderes de los procesos establecen acciones de mejora, mediante la suscripción de  Planes de Mejoramiento
PROCEDIMIENTO EVALUACION, SEGUIMIENTO Y MEJORA
https://www.corpamag.gov.co/intranet/SGC/DocumentosSGC/01.%20MP.01%20Manual%20de%20Procesos%20y%20Procedimientos/13.%20Evaluacion%20Seguimiento%20y%20Mejora/FC.EM.013%20Evaluacion%20seguimiento%20y%20mejora.pdf</t>
  </si>
  <si>
    <t>Acciones de mejora definidas en los Planes de suscritos
 Se evidencia suscripción plan de mejoramiento del proceso Gestión Financiera, de acuerdo a la evaluación del Control Interno Contable, producto de la evaluación ralizada por el Asesor de Control Interno
- Se evidencia Plan de Mejoramiento Rendición de cuentas teniendo en cuenta la solicitud realizada por el Asesor de Control Interno</t>
  </si>
  <si>
    <t xml:space="preserve">OBSERVACIONES
Revisar y ajustar formulación de objetivos SMART-Específico, Medible,Alcanzable,Relevante,Temporal   (estratégicos y de los procesos), para asegurar que  estén diseñados adecuadamente </t>
  </si>
  <si>
    <r>
      <rPr>
        <sz val="11"/>
        <rFont val="Arial Narrow"/>
        <family val="2"/>
      </rPr>
      <t xml:space="preserve">Se evidencia Plan de Acción con sus programas, proyectos y metas definidas
</t>
    </r>
    <r>
      <rPr>
        <b/>
        <sz val="11"/>
        <color theme="9" tint="-0.249977111117893"/>
        <rFont val="Arial Narrow"/>
        <family val="2"/>
      </rPr>
      <t xml:space="preserve">
OBSERVACIONES
Revisar y ajustar formulación de objetivos SMART-Específico, Medible,Alcanzable,Relevante,Temporal   (estratégicos y de los procesos), para asegurar que  estén diseñados adecuadamente</t>
    </r>
  </si>
  <si>
    <t>Los objetivos del Plan de Acción Institucional para la vigencia 2020-2023  (ver enlace https://www.corpamag.gov.co/index.php/es/planeacion/plan-de-accion-2020-2023)  fueron definidos d eacuerdo a las necesidades identificadas dentro de las mesas de trabajo internas y externas realizadas para la construcción del mismo, y el seguimiento a las actividades desarrolladas para dar cumplimiento al Plan de Acción Institucional se puede evidenciar en los informes de gestión semestrales consolidados por la Oficina de Planeación, en el cual se integran los esfuerzos de todas las dependencias para cumplir los objetivos trazados por la entidad. 
ver enlace: https://www.corpamag.gov.co/index.php/es/planeacion/informes-de-gestion</t>
  </si>
  <si>
    <t>La Ofiician de Planeación, como segunda línea de Defensa, realizad el segumiento semestral  de las metas físicas y financieras contempladas en el Plan de Acción Institucional; informe que es presentado al Consejo Directivo para su aprobación.  en la página web se evidencian los  informes de segumiento: ver enlace: https://www.corpamag.gov.co/index.php/es/planeacion/informes-de-gestion</t>
  </si>
  <si>
    <t xml:space="preserve"> El alcance de la política de administración de riesgos es aplicable a todos los objetivos estratégicos, procesos, planes y proyectos de la entidad y a las acciones ejecutadas por los servidores durante el ejercicio de sus funciones.</t>
  </si>
  <si>
    <t>Se evidencia informe de la la Oficina de Planeación  donde consolida toda la gestión de los riesgos de la Corporación, igualmente se evidencia en la intranet los mapas de riesgos reportados.
https://www.corpamag.gov.co/intranet/listararchivos.php?ruta=SGC/DocumentosSGC&amp;titulo=Documentaci%EF%BF%BDn%20del%20Sistema%20de%20Gesti%EF%BF%BDn%20de%20la%20Calidad%20de%20Corpamag&amp;rutaI=SGC/DocumentosSGC/03.%20Administraci%C3%B3n%20del%20Riesgo/2019
https://www.corpamag.gov.co/intranet/listararchivos.php?ruta=SGC/DocumentosSGC&amp;titulo=Documentaci%EF%BF%BDn%20del%20Sistema%20de%20Gesti%EF%BF%BDn%20de%20la%20Calidad%20de%20Corpamag&amp;rutaI=SGC/DocumentosSGC/03.%20Administraci%C3%B3n%20del%20Riesgo/2020</t>
  </si>
  <si>
    <t xml:space="preserve">En la entidad, la Oficina de Planeación solicita el reporte de los indicadores de riesgos definidos por cada proceso.  Ver anexo: E-mail  Solicitud de reporte Indicadores de gestión y riesgos 16-03-20 , E-mail Seguimiento riesgos por proceso y Formato para el reporte indicadores riesgos 30-04-20 ,E-mail- Formato propuesto para seguimiento a los riesgos de los procesos 15-04-20, Formato del Seguimiento a los riesgos de los procesos (actualizado a 30 junio de 2020, de acuerdo a los reportes realizados por cada proceso).  
</t>
  </si>
  <si>
    <t>Información se les envía a los líderes de los proceso</t>
  </si>
  <si>
    <t>La Oficina de Planeación como segunda línea de defensa genera reportes a los lideres de los procesos sobre el ejercico de la gestión y seguimiento a los riesgos con el fin de que se tomen decisiones al respecto.</t>
  </si>
  <si>
    <r>
      <t xml:space="preserve"> Se evidencia E-mail Retroalimentación del  Seguimiento a riesgos por proceso GA, E-mail Publicación Plan Anticorrupción Versión 2, E-mail Seguimiento riesgos por proceso y Formato para el reporte indicadores riesgos 30-04-20, se envía informe de gesti´pon semestral de las actividades realizadas dentro del Sistema de Gestión y que apuntan al cumplimiento de los objetivos del Plan de Acción Intitucional. Adicionalmente publica los resultados de la consolidación realizada a los mismos en la página web de la entidad: E-mail Publicación Consolidado de indicadores de gestión 2017, 2018 y 2019. Ver enlace: https://www.corpamag.gov.co/index.php/es/quienes-somos/gestion-calidad#infoindicadores.
</t>
    </r>
    <r>
      <rPr>
        <b/>
        <sz val="11"/>
        <color theme="9" tint="-0.249977111117893"/>
        <rFont val="Arial Narrow"/>
        <family val="2"/>
      </rPr>
      <t>OBSERVACONES
- La Oficina de Planeación mediante correo del 30 de abril de 2020 solcitó reportar indicadores de riesgos de acuerdo al seguimiento efectuado, y a la fecha Gestión financiera, Gestión jurídica, Gestión ambiental, no  se evidencia reporte en la intranet</t>
    </r>
  </si>
  <si>
    <t>PROCEDIMIENTO: https://www.corpamag.gov.co/intranet/SGC/DocumentosSGC/01.%20MP.01%20Manual%20de%20Procesos%20y%20Procedimientos/13.%20Evaluacion%20Seguimiento%20y%20Mejora/Procedimientos/PR.EM.005%20Gestion%20de%20Riesgo.pdf
Se cuenta con el Procedimiento Gestión del Riesgo y de acuerdo con los reportes realizados por los procesos, en caso de presentar desviaciones en el reporte de los mismos,  los procesos pueden replantear dichas actvidades de control por la materialización de los riesgos defnidos, por fallas en los controles o por cambios en el contexto interno y externo de la entidad, lo anterior con el acompañamiento del líder del Sistema de Gestión. Anexo:  E-mail Retroalimentación del  Seguimiento a riesgos por proceso GA</t>
  </si>
  <si>
    <t>Los informes de avance , son reportados a la Oficina de Planeación segunda línea de defensa para su seguimiento.</t>
  </si>
  <si>
    <r>
      <t xml:space="preserve">Se evidencia procedimiento  Gestión de Riesgos
</t>
    </r>
    <r>
      <rPr>
        <b/>
        <sz val="11"/>
        <color theme="9" tint="-0.249977111117893"/>
        <rFont val="Arial Narrow"/>
        <family val="2"/>
      </rPr>
      <t>OBSERVACIONES
Si bien la entidad tiene establecido un Procedimiento para la gestión de riesgos, es procedente definir por parte de los procesos  acciones de contintencias  ante la posible materialización.</t>
    </r>
  </si>
  <si>
    <r>
      <rPr>
        <sz val="11"/>
        <color theme="3" tint="-0.499984740745262"/>
        <rFont val="Arial Narrow"/>
        <family val="2"/>
      </rPr>
      <t xml:space="preserve">Se brinda acompañamiento y monitoreo desde la Oficina de Planeación a los cambios en las matrices de seguimiento de riesgos de  los procesos.   
Los lideres de los procesos realizan seguimiento a  las acciones correcitvas y de mejora definidas cuando se materializan los riesgos las cuales quedan evidenciados en los planes de mejoramiento.
Desde la tercera línea de defensa, se hace seguimiento al cumplimiento de los planes de mejoramiento suscritos  </t>
    </r>
    <r>
      <rPr>
        <sz val="11"/>
        <color theme="3"/>
        <rFont val="Arial Narrow"/>
        <family val="2"/>
      </rPr>
      <t xml:space="preserve">                                                                                                                             
</t>
    </r>
    <r>
      <rPr>
        <sz val="11"/>
        <color theme="9"/>
        <rFont val="Arial Narrow"/>
        <family val="2"/>
      </rPr>
      <t xml:space="preserve">
</t>
    </r>
    <r>
      <rPr>
        <sz val="11"/>
        <color rgb="FFD7D200"/>
        <rFont val="Arial Narrow"/>
        <family val="2"/>
      </rPr>
      <t xml:space="preserve"> </t>
    </r>
  </si>
  <si>
    <t>Evidencia planes de mejoramiento</t>
  </si>
  <si>
    <t xml:space="preserve">La entidad a través de un ejercicio participativo en toda la entidad, definió el Plan Anticorrupción y de atención al ciudadano </t>
  </si>
  <si>
    <t xml:space="preserve"> link: https://corpamag.gov.co/archivos/pactotransp/Plan_Anticorrupcion_y_Atenci%C3%B3n_al_Ciudadano-PAAC_2020_V2.pdf), dentro del cual se encuentra identificado el mapa de riesgos de corrupción. </t>
  </si>
  <si>
    <t>El Informe seguimiento PAAC se envía al Comité de Coordinación de Control Interno</t>
  </si>
  <si>
    <r>
      <t xml:space="preserve">Desde la segunda y la tercera línea de Defensa, se realiza seguimiento a los riesgos de corrupción definidos por los procesos: Anexo:E-mail __ Propuesta de reunión virtual para monitoreo y seguimiento del PAAC 2020
</t>
    </r>
    <r>
      <rPr>
        <sz val="11"/>
        <color theme="9"/>
        <rFont val="Arial Narrow"/>
        <family val="2"/>
      </rPr>
      <t/>
    </r>
  </si>
  <si>
    <t>Se evidencia Informe seguimiento PAAC 2020 - Mapa de riesgos de corrupción, así mismo, la Oficina de Planeación y Control Interno realizaron reuniones virtuales con los dueños de los procesos para su seguimiento y monitoreo (correo electónico 22 de abril de 2020 en donde se envió el cronograma de reunión a los líderes de los procesos
link https://www.corpamag.gov.co/index.php/es/transparencia/anticorrupcion-y-atencion-ciudadana</t>
  </si>
  <si>
    <t xml:space="preserve">La división de las funciones de la Entidad  se evidencia en la actualización al  Manual Especifico de Funciones y competencias laborales realizado en el año 2018, se especifica la responsabilidad que tiene cada servidor con el cumplimiento sus funciones. 
Lo anterior puede ser evidenciado en la siguiente Ruta
                                                                                                                                                                                         Consideramos que es necesario la adecuada división de funciones para el desarrollo de las actividades de control con el fin de evitar el fraude, lo que se puede evidenciar en lo siguiente: en los Estudios Previos y en el Contrato se encuentra el Alcance del Objeto en el que se especifica cada una de las actividades que deberá realizar cada contratista y para el correcto cumplimiento de las mismas se designa un supervisor a cada Contrato que es un Funcionario de la Entidad, en el caso de los Contratos de Obra Pública sería un Interventor, el cual asimismo tendria un supervisor de la Entidad, para que realicen el control correspondiente para la adecuada celebración de los Contratos. Evidenciado en los expedientes contractuales de la entidad.
</t>
  </si>
  <si>
    <t>Se evidencian recibido a satisfacción contratos de prestación de servicios No. 10 de 2020</t>
  </si>
  <si>
    <t xml:space="preserve">Se evidencia Manual de Funciones
https://corpamag.gov.co/intranet/listararchivos.php?ruta=gestionAdministrativa/Manual_Funciones/MANUAL%20DE%20FUNCIONES%20Y%20COMPETENCIAS%20LABORALES%20(20181130)/&amp;titulo=Manual%20de%20Funciones%20Actualizado%20201811   
Se evidencia contrato 10 de 2020 donde en la Cáusula Tercera, se encuentra estableido el alcance del objeto contractual </t>
  </si>
  <si>
    <r>
      <t xml:space="preserve">
Se evidencia informe evaluación del equipo de control Interno
Se evidencia revisión en los riesgos  por parte de Subdirección Técnica (Proceso Sostenibilidad Ambiental y Prevención del Riesgo), Mediante correo  enviado a la Oficina de Planeación de fecha  16 de abril de 2020
Se evidencia revisión por parte del PROCESO Gestión financiera
Contratación: Como líderes de procesos, siempre evaluamos que se este aplicando el procedimiento que exige la Ley para la celebración de Contratos, se monitorean los riesgos de corrupción que están en el Mapa de Riesgos con la periodicidad establecida, y definimos acciones de mejoras cuando es necesario. Entre los controles que se han implementado en cada contrato es una lista de chequeo de los registros contractuales para cada modalidad de contratación, como se encuentra evidenciado en cada expediente.  
</t>
    </r>
    <r>
      <rPr>
        <sz val="11"/>
        <color theme="6" tint="-0.499984740745262"/>
        <rFont val="Arial Narrow"/>
        <family val="2"/>
      </rPr>
      <t/>
    </r>
  </si>
  <si>
    <r>
      <t xml:space="preserve">Se evidencia informe evaluación del equipo de control Interno
Se evidencia revisión en los riesgos  por parte de Subdirección Técnica (Proceso Sostenibilidad Ambiental y Prevención del Riesgo), Mediante correo  enviado a la Oficina de Planeación de fecha  16 de abril de 2020
Se evidencia revisión por parte del PROCESO Gestión financiera
</t>
    </r>
    <r>
      <rPr>
        <b/>
        <sz val="11"/>
        <color theme="9" tint="-0.249977111117893"/>
        <rFont val="Arial Narrow"/>
        <family val="2"/>
      </rPr>
      <t>OBSERVACIONES:
Se recomienda que todos los líderes de los procesos programen reuniones con su equipo de trabajo para evaluar  las falla en los riesgos identificados</t>
    </r>
  </si>
  <si>
    <t>Los informes de auditoría donde se evaláun mapa de riesgos son enviados al CCCI</t>
  </si>
  <si>
    <t>Se evidencia Estudios previos donde se analisa los riesgos del contrato</t>
  </si>
  <si>
    <r>
      <t xml:space="preserve">Se evidencia E-mail  de Oficina de Planeación y Control Interno, en donde se programa  reunión virtual con líderes d elos procesos para monitoreo y seguimiento del PAAC 2020                                                                                    
Se evidencia revisión en los riesgos  por parte de Subdirección Técnica (Proceso Sostenibilidad Ambiental y Prevención del Riesgo), Mediante correo  enviado a la Oficina de Planeación de fecha  16 de abril de 2020
</t>
    </r>
    <r>
      <rPr>
        <b/>
        <sz val="11"/>
        <color theme="9" tint="-0.249977111117893"/>
        <rFont val="Arial Narrow"/>
        <family val="2"/>
      </rPr>
      <t>OBSERVACIONES:
Se recomienda que todos los líderes de los procesos programen reuniones con su equipo de trabajo para la  revisión de los riesgos</t>
    </r>
  </si>
  <si>
    <t xml:space="preserve">Oficina de Planeación: Se realiza seguimiento a los riesgos de corrupción definidos por los procesos 
Gestíon Financiera el mapa de riesgos se encuentra en revisión para su actualización, adicionalmente se elaboró y socializó matriz de trazabilidad de cuentas por pagar reccecionadas, dado que las condiciones actules de trabajo se han modificado producto de la Pandemia.                                                                       
Oficina de Contratación: Se monitorean los riesgos identificados a través del seguimiento que se le hace a los mismos en la periodicidad establecida.                                                                                                                                                                                                                            
Subdirección Técnica: Se realizo revision del mapa de riesgos y se solicito al equipo de gestion el cambio de periodicidad al ver que en el caso del proceso sostenibilidad ambiental y prevencion del riesgo, la evaluacion no fluctua y el comportamiento del riesgo identificado "suspensión de obras" es particularizado por cada proyecto ejecutado asi como que también se encuentra la posibilidad de solicitar el cambio del riesgo a evaluar una vez estemos capacitados para ello y no incurrir en errores, consideramos solicitar el cambio de la frecuencia de medición de mensual a ANUAL por lo menos mientras se define o se establece un nuevo indicador de riesgo para el proceso enunciado. se anexa correo electronoico enviado.                                                                                                                                                                                                    
Oficina de Laboratorio Ambiental: Actualmente se  proyecta una solicitud para que se reconozcan dentro de ella dos procesos. Para cada proceso, se han identificado los riesgos, las causas, controles y tratamiento con base en la Guía para la administración del riesgo y el diseño de controles en entidades públicas                                                                                                             
 Gestión Administrativa: No han cambiado las condiciones de riesgos, siguen siendo adecuados.                                                                                   </t>
  </si>
  <si>
    <t xml:space="preserve">Oficina de Planeación: 'De acuerdo a los monitoreos realizados con el acompañamiento de la Oficina de Control Interno a los procesos en los riesgos de corrupción, se publican en la pagina web de la entidad los cambios surgidos del seguimiento y la solictud por parte de los procesos con la respectiva justificación.                                                                                                        
Contratación: De acuerdo a los informes de evaluación remitidos por el Asesor de Control Interno y los informes de seguimiento y monitoreo de la Oficina de Planeación, se definen las acciones de mejora para prevenir o subsanar las fallas en los controles, para que de esta forma pueda existir una adecuada celebración de los Contratos.                                                                                                                               
Gestíon Financiera el mapa de riesgos se encuentra en revisión para su actualización, adicionalmente se elaboró y socializó matriz de trazabilidad de cuentas por pagar reccecionadas, dado que las condiciones actules de trabajo se han modificado producto de la Pandemia.                                                                       
Oficina de Contratación: Se monitorean los riesgos identificados a través del seguimiento que se le hace a los mismos en la periodicidad establecida.                                                                                                                                                                                                                            
Subdirección Técnica: Se realizo revision del mapa de riesgos y se solicito al equipo de gestion el cambio de periodicidad al ver que en el caso del proceso sostenibilidad ambiental y prevencion del riesgo, la evaluacion no fluctua y el comportamiento del riesgo identificado "suspensión de obras" es particularizado por cada proyecto ejecutado asi como que también se encuentra la posibilidad de solicitar el cambio del riesgo a evaluar una vez estemos capacitados para ello y no incurrir en errores, consideramos solicitar el cambio de la frecuencia de medición de mensual a ANUAL por lo menos mientras se define o se establece un nuevo indicador de riesgo para el proceso enunciado. se anexa correo electronoico enviado.                                                                                                                          
Laboratorio Ambiental: 
Durante la Auditoria de Control Interno, realizada en 2018, se realizaron cuatro observaciones. Acciones desarrolladas: 
• OBSERVACIÓN 1: Se corrigió y se generó una nueva versión de la ficha de caracterización del proceso.
• OBSERVACIÓN 2: Se realizaron los seguimientos a las acciones efectuadas por la oficina de Gestión Administrativa ante la aseguradora.
• OBSERVACIÓN 3: Semestralmente se realiza el seguimiento al mapa de riesgos el cual es enviado a la oficina de Planeación.
• OBSERVACIÓN 4: Se corrigió el indicador de cumplimiento de toma de muestras.
La Oficina de Laboratorio Ambiental siguiendo la periodicidad establecida, envía los indicadores de gestión, indicadores de riesgo y la revisión-actualización del normograma a la Oficina de Planeación y no ha recibido recomendaciones u observaciones de mejora.      
Gestión Administrativa: No se han materializado materializan, puesto que se llevan controles estrictos en la ejecución de los procesos y se toman acciones de mejora.
El mapa de Riesgos por Procesos de Gestíon financiera se encuentra en revisión para su actualización, adicionalmente se elaboró y socializó matriz de trazabilidad de cuentas por pagar recepcionadas, dado que las condiciones actules de trabajo se han modificado producto de la Pandemia, se han tomado decisones para minimizar las observaciones encontradas, se le solicita al  proveedor del software contable, la parametrización de nuevos reportes. </t>
  </si>
  <si>
    <t>PROCEDIMIENTO: REVISIÓN POR LA DIRECCIÓN
'https://www.corpamag.gov.co/intranet/SGC/DocumentosSGC/01.%20MP.01%20Manual%20de%20Procesos%20y%20Procedimientos/13.%20Evaluacion%20Seguimiento%20y%20Mejora/Procedimientos/PR.EM.004%20Revision%20por%20la%20Direccion.pdf
Tiene definido la gestión y planificación del cambio del cambio</t>
  </si>
  <si>
    <t xml:space="preserve">OBSERVACIONES
Se debe revisar el procedimiento y establecer responsable en cuento a la gestión del cambio,; pues la entidad debe identificar y evalúa los cambios que pueden afectar el Sistema de Control Interno para el cumplimiento de los objetivos.  En la página 111 del MIPG  de la DAFP, señala que esta responsabilidad que a Primera y Segunda Línea de Defensa "Monitorea permanentemente
los cambios en el entorno
(interno y externo) que puedan
afectar la efectividad del SCI. " </t>
  </si>
  <si>
    <t xml:space="preserve">La división de las funciones de la Entidad  se evidencia en la actualización al  Manual Especifico de Funciones y competencias laborales realizado en el año 2018, se especifica la responsabilidad que tiene cada servidor con el cumplimiento sus funciones. 
</t>
  </si>
  <si>
    <t>Se eviedencia: 
https://corpamag.gov.co/intranet/listararchivos.php?ruta=gestionAdministrativa/Manual_Funciones/MANUAL%20DE%20FUNCIONES%20Y%20COMPETENCIAS%20LABORALES%20(20181130)/&amp;titulo=Manual%20de%20Funciones%20Actualizado%20201811</t>
  </si>
  <si>
    <t>OBSERVACIOENS:
Uno de los principios del Control Interno es la segregación de funciones, Con esto un individuo no llevará a cabo todas las actividades de operación, no todo estará bajo su responsabilidad; lo cual es un factor fundamental para lograr que el control se ejerza de la manera adecuada y más adelante, no se encuentren fallos o errores en los procedimientos a causa de delegar menos para ahorrar más; por lo cual se Recomienda se cumpla con el numeral 10,2 de este formato de evaluación</t>
  </si>
  <si>
    <r>
      <t xml:space="preserve">Explicación de cómo la Entidad </t>
    </r>
    <r>
      <rPr>
        <b/>
        <u/>
        <sz val="11"/>
        <color theme="0"/>
        <rFont val="Arial"/>
        <family val="2"/>
      </rPr>
      <t>evidencia</t>
    </r>
    <r>
      <rPr>
        <b/>
        <sz val="11"/>
        <color theme="0"/>
        <rFont val="Arial"/>
        <family val="2"/>
      </rPr>
      <t xml:space="preserve"> que está dando respuesta al requerimiento
Referencia a Procesos, Manuales/Políticas de Operación/Procedimientos/Instructivos u otros desarrollos que den cuente de su aplicación</t>
    </r>
  </si>
  <si>
    <t xml:space="preserve">Las actividades de control sobre la infraestructura tecnológica se cubren en parte con el plan de manenimientos preventivos, la adquisición y actualizacion de antivirus y la disposiciíón de esquemas para monitoreo y control dentro de la red.
PROCESO: GESTIÓN DE TECNOLOGIAS DE INFORMACIÓN Y LAS COMUNICACIONE
https://www.corpamag.gov.co/intranet/SGC/DocumentosSGC/01.%20MP.01%20Manual%20de%20Procesos%20y%20Procedimientos/09.%20Gestion%20de%20Tecnologias%20de%20la%20Informacion/FC.GT.009%20Gestion%20de%20TIC.pdf
En  las directrices del  procedimiento PR.GC.001 Modalidades de Contratación está establecido que en la Etapa Postcontractual los supervisores de los contratos generarán las evaluaciónes  de los Contratistas mediante el formato FR.GC.08 RECIBIDO A SATISFACCIÓN y EVALUACIÓN DE PROVEEDORES
PROCEDIMIENTO: ADMINISTRACION DE BIENES DEVOLUTIVOS
Y DE CONSUMO,  Actividad 4. Realizar el comprobante de entrada de un bien al almacén:
</t>
  </si>
  <si>
    <t>https://www.corpamag.gov.co/intranet/listararchivos.php?ruta=gestionAdministrativa/Manual_Funciones/MANUAL%20DE%20FUNCIONES%20Y%20COMPETENCIAS%20LABORALES%20(20181130)/&amp;titulo=Manual%20de%20Funciones%20Actualizado%20201811
https://www.corpamag.gov.co/intranet/listararchivos.php?ruta=SGC/DocumentosSGC&amp;ActividadesControl!B26titulo=Documentaci%EF%BF%BDn%20del%20Sistema%20de%20Gesti%EF%BF%BDn%20de%20la%20Calidad%20de%20Corpamag&amp;rutaI=SGC/DocumentosSGC/01.%20MP.01%20Manual%20de%20Procesos%20y%20Procedimientos</t>
  </si>
  <si>
    <t xml:space="preserve">´´- Manual de funciones 
- Manual de procesos y procedimientos. Ver enlace: 
  - Registros/tablas maestros de usuarios de las bases de datos de los sistemas de información
- Registros de controles de accesos de los usuarios a la red corporativa mediante directorio activo. </t>
  </si>
  <si>
    <t xml:space="preserve">Informe Seguimiento Mapa de Corrupción en donde Gestión financiera y Gestión Administrativa, tienen actividades relacionadas con los trámites de cuentas
Informes de evaluación del Sistema de control interno contable, en donde veriifca las conciliaciones entre áreas, entre ellas con Almacén.
</t>
  </si>
  <si>
    <t>Los informes de evaluación de la tercera línea de defensa, se comunica al CICC y a los líderes de los procesos</t>
  </si>
  <si>
    <t>Se evidenca procedimento
https://www.corpamag.gov.co/intranet/SGC/DocumentosSGC/01.%20MP.01%20Manual%20de%20Procesos%20y%20Procedimientos/12.%20Gestion%20de%20Contratacion/Procedimiento/PR.GC.001%20Modalidades%20de%20Contratacion.pdf
https://www.corpamag.gov.co/intranet/SGC/DocumentosSGC/01.%20MP.01%20Manual%20de%20Procesos%20y%20Procedimientos/07.%20Gestion%20Administrativa/Procedimientos/PR.GA.002%20Admon%20de%20Bienes%20Devolutivos.pdf
Se evidencia recibido a satisfacción contratos 28/2020, 481/2019, 196/2019</t>
  </si>
  <si>
    <t>https://www.corpamag.gov.co/index.php/es/transparencia/anticorrupcion-y-atencion-ciudadana
(seguimiento durante el semestre relacionado con las acciones riesgo corrupción, recibido a satisfacción  contratos 28/2020, 481/2019, 196/2019)</t>
  </si>
  <si>
    <t xml:space="preserve">En  las directrices del  procedimiento PR.GC.001 Modalidades de Contratación está establecido que en la Etapa Postcontractual los supervisores de los contratos generarán las evaluaciónes  de los Contratistas mediante el formato FR.GC.08 RECIBIDO A SATISFACCIÓN y EVALUACIÓN DE PROVEEDORES 
FR.GC.018 Recibido a Satisfacción y evaluación de proveedores y FR.GC.008 Estudios Previos
PROCEDIMIENTO: ADMINISTRACION DE BIENES DEVOLUTIVOS
Y DE CONSUMO,  Actividad 4. Realizar el comprobante de entrada de un bien al almacén:
</t>
  </si>
  <si>
    <t>Se evidencia Procedimiento de Gestión de Talento Humano "Garantizar el adecuado proceso de recobro de incapacidades y licencias generadas por los servidores públicos de la Corporación Autónoma Regional del Magdalena.", el cual está siendo revisado para aprobación, así mismo solicitud por parte de esta dependencia mediante email del 19 de mayo de 2019 FORMATOS PARA IMPLEMENTAR _ PREVENCIÓN CONTAGIO DEL COVID-19.  https://www.corpamag.gov.co/intranet/listararchivos.php?ruta=SGC/DocumentosSGC&amp;titulo=Documentaci%EF%BF%BDn%20del%20Sistema%20de%20Gesti%EF%BF%BDn%20de%20la%20Calidad%20de%20Corpamag&amp;rutaI=SGC/DocumentosSGC/02.%20MF.02%20Manual%20de%20Formatos/06.%20Gestion%20del%20Talento%20Humano</t>
  </si>
  <si>
    <t>Los responsables y líderes de los procesos realizan revisiones y ajuste  de los procesos y procedimientos, los cuales son enviados a la Oficina de Planeación, quienes revisan y controlan  los cambios. 
https://www.corpamag.gov.co/intranet/listararchivos.php?ruta=SGC/DocumentosSGC&amp;titulo=Documentaci%EF%BF%BDn%20del%20Sistema%20de%20Gesti%EF%BF%BDn%20de%20la%20Calidad%20de%20Corpamag</t>
  </si>
  <si>
    <t>Se cuenta con el Procedimiento Gestión del Riesgo y de acuerdo con los reportes realizados por los procesos, en caso de presentar desviaciones en el reporte de los mismos,  los procesos pueden replantear dichas actvidades de control por la materialización de los riesgos defnidos, por fallas en los controles o por cambios en el contexto interno y externo de la entidad, lo anterior con el acompañamiento del líder del Sistema de Gestión. Anexo:  E-mail Retroalimentación del  Seguimiento a riesgos por proceso GA
En el mes de junio, se evaluó por parte del equipo de control interno la política de riesgos.</t>
  </si>
  <si>
    <r>
      <t xml:space="preserve">Se evidencia informe del equipo de control interno donde se evalúa la política y mapa de riesgos (junio 2020), igualmente en los procesos de auditoría se hace seguimiento y evaluación https://www.corpamag.gov.co/index.php/es/transparencia/informes-ley-1474-de-2011
</t>
    </r>
    <r>
      <rPr>
        <b/>
        <sz val="11"/>
        <color theme="9" tint="-0.249977111117893"/>
        <rFont val="Arial Narrow"/>
        <family val="2"/>
      </rPr>
      <t>OBSERVACIONES:
Se recomienda que todos los líderes de los procesos programen reuniones con su equipo de trabajo para la  revisión de los riesgos</t>
    </r>
  </si>
  <si>
    <t>Evidencias: E-mail  Solicitud de reporte Indicadores de gestión y riesgos 16-03-20 , E-mail Seguimiento riesgos por proceso y Formato para el reporte indicadores riesgos 30-04-20 ,E-mail- Formato propuesto para seguimiento a los riesgos de los procesos 15-04-20, Formato del Seguimiento a los riesgos de los procesos (actualizado a 30 junio de 2020, de acuerdo a los reportes realizados por cada proceso).  
ver enlaces: 
https://www.corpamag.gov.co/intranet/listararchivos.php?ruta=SGC/DocumentosSGC&amp;titulo=Documentaci%EF%BF%BDn%20del%20Sistema%20de%20Gesti%EF%BF%BDn%20de%20la%20Calidad%20de%20Corpamag&amp;rutaI=SGC/DocumentosSGC/03.%20Administraci%C3%B3n%20del%20Riesgo/2019
https://www.corpamag.gov.co/intranet/listararchivos.php?ruta=SGC/DocumentosSGC&amp;titulo=Documentaci%EF%BF%BDn%20del%20Sistema%20de%20Gesti%EF%BF%BDn%20de%20la%20Calidad%20de%20Corpamag&amp;rutaI=SGC/DocumentosSGC/03.%20Administraci%C3%B3n%20del%20Riesgo/2020</t>
  </si>
  <si>
    <t xml:space="preserve">En la Corporación, la Oficina de Planeación solicita y monitorea el reporte de los indicadores de riesgos de gestión y corrupción definidos por cada proceso. </t>
  </si>
  <si>
    <t xml:space="preserve">En la Corporación la Oficina de Planeación verifica que cada proceso ejecuten los controles.
</t>
  </si>
  <si>
    <t xml:space="preserve"> Evidencias: Formato del Seguimiento a los riesgos de los procesos (actualizado a 30 junio de 2020, de acuerdo a los reportes realizados por cada proceso). 
'Anexo:  E-mail Retroalimentación del  Seguimiento a riesgos por proceso GA</t>
  </si>
  <si>
    <t>Envía Informe a la Alta Dirección/líderes de cada proceso</t>
  </si>
  <si>
    <r>
      <t xml:space="preserve">Se evidencia informe del equipo de control interno donde se evalúa la política y mapa de riesgos (junio 2020), igualmente en los procesos de auditoría se hace seguimiento y evaluación https://www.corpamag.gov.co/index.php/es/transparencia/informes-ley-1474-de-2011
</t>
    </r>
    <r>
      <rPr>
        <sz val="11"/>
        <color theme="9" tint="-0.249977111117893"/>
        <rFont val="Arial Narrow"/>
        <family val="2"/>
      </rPr>
      <t>OBSERVACIONES:
Se recomienda que todos los líderes de los procesos programen reuniones con su equipo de trabajo para la  revisión de los riesgos
Se debe revisar las responsabilidades de cada Línea de Defensa</t>
    </r>
  </si>
  <si>
    <t>Alta Dirección/Líderes de los procesos</t>
  </si>
  <si>
    <t>-La Corporación gestiona la correspondencia a través del SICOR y  El Laboratorio Ambienta realiza la gestión de los datos del Sistema de Monitoreo de la Calidad de aire por el SISCAIR.   De acuerdo al informe del primer semestre de 2019, y con el fin de 
garantiar la calidad, seguridad e integridad de la información almacenada en los
mismos, se realizaron modificaciones</t>
  </si>
  <si>
    <t xml:space="preserve">- Mapa de riesgos de seguridad Ver enlace: https://www.corpamag.gov.co/index.php/es/transparencia/anticorrupcion-y-atencion-ciudadana
- Proceso y procedimientos para Gestión, Trámite y Disposición de los documentos físicos https://www.corpamag.gov.co/intranet/listararchivos.php?ruta=SGC/DocumentosSGC&amp;titulo=Documentaci%EF%BF%BDn%20del%20Sistema%20de%20Gesti%EF%BF%BDn%20de%20la%20Calidad%20de%20Corpamag&amp;rutaI=SGC/DocumentosSGC/01.%20MP.01%20Manual%20de%20Procesos%20y%20Procedimientos/10.%20Gestion%20Documental/Procedimientos
- Control de acceso mediante registros de controles de accesos de los usuarios a la red corporativa mediante directorio activo.  
           </t>
  </si>
  <si>
    <t xml:space="preserve">                                                                                                                                                                                  Link: https://corpamag.gov.co/index.php/es/transparencia/informe-de-archivo /    Indice de Informacion clasificada y reservada      
Link: https://www.datos.gov.co/Ambiente-y-Desarrollo-Sostenible/Indice-de-Informacion-Clasificada-y-Reservada-de-C/bmxm-edut</t>
  </si>
  <si>
    <t xml:space="preserve">En la Corporación, se invitan a los funcionarios y contratistas a participar de las Audiencias Públicas realizadas. Eventualmente se han realizado Audiencia de Rendición de cuentas exclusivamente para funcionarios de la entidad. Así mismo, se cuenta con medios internos de comunicación tales como el CorpoClip y el CorpoClip TV a través de los cuales se informa a los funcionarios y contratistas sobre los programas que realiza la Corporación y el cumplimiento y avance de metas. 
</t>
  </si>
  <si>
    <t xml:space="preserve">A la fecha, la Entidad no cuenta con una línea interna para atender estas denuncías al incumplimiento de los valores del Codigo de Integridad. 
Adicionalmente, se considera que para reservar el anónimato del denunciante, es más viable implementar una línea telefónica de atención al público en general.
. 
</t>
  </si>
  <si>
    <t>OBSERVACIONES: Se recomienda se realice el análisis  y se establezca una linea de denuncia para el cumplimiento del numeral 14,3 de este formato, y una vez establecida se realicen los informes correspondientes sobre su aporte a la mejora institucional, establecidas en este numeral.</t>
  </si>
  <si>
    <t xml:space="preserve">
La Corporación definió la Estrategia de Rendición de Cuentas para la Audiencia Pública realizada el  29 de abril de 2020 de manera virtual teniendo en cuenta las medidas restrictivas decretadas por el Gobierno Nacional por causa del COVID 19,  en donde se hizo la presentación del Plan de Acción Institucional 2020-2023 denominado “MAGDALENA AMBIENTAL, UNA GESTIÓN SOSTENIBLE”, el cual contemplan los programas y proyectos que desarrollará CORPAMAG en los próximos cuatro años, https://www.corpamag.gov.co/index.php/es/homepage/102-transparencia/audiencias-publicas/767-convocatoria-publica-2020-2023
https://corpamag.gov.co/index.php/es/transparencia/audiencias-publicas/rendicion-de-cuentas
Así mismo    en    la    página    web    de    la    entidad publicó el PAAC-20 https://corpamag.gov.co/index.php/es/transparencia/anticorrupcion-y-atencion-ciudadana, el cual fue puesto a consideración de la ciudadanía y de todos los funcionarios de la entidad, con el  fin de que participaran en su construcción en aras de fortalecer la transparencia, el servicio al ciudadano, la rendición de cuentas y en general cada uno de los componentes que hace parte de este documento.</t>
  </si>
  <si>
    <t xml:space="preserve">
https://corpamag.gov.co/intranet/listararchivos.php?ruta=gestionAdministrativa/Manual_Funciones/MANUAL%20DE%20FUNCIONES%20Y%20COMPETENCIAS%20LABORALES%20(20181130)/&amp;titulo=Manual%20de%20Funciones%20Actualizado%20201811</t>
  </si>
  <si>
    <t xml:space="preserve">PR.GD.003 Gestion y tramite de documentos https://www.corpamag.gov.co/intranet/SGC/DocumentosSGC/01.%20MP.01%20Manual%20de%20Procesos%20y%20Procedimientos/10.%20Gestion%20Documental/Procedimientos/PR.GD.003%20Gestion%20y%20tramite%20de%20documentos.pdf
La Corporación cuenta con un Sistema de Gestión de corresponodencia -Radicado unico de salida SICOR - , lo cual permite controlar la información
</t>
  </si>
  <si>
    <r>
      <t xml:space="preserve">
Lineamiento 13: 
</t>
    </r>
    <r>
      <rPr>
        <b/>
        <sz val="10"/>
        <color theme="0"/>
        <rFont val="Arial Narrow"/>
        <family val="2"/>
      </rPr>
      <t>Utilización de información relevante (Identifica requisitos de información; Capta fuentes de datos internas y externas; Procesa datos relevantes y los transforma en información).</t>
    </r>
  </si>
  <si>
    <r>
      <t xml:space="preserve">Explicación de cómo la Entidad </t>
    </r>
    <r>
      <rPr>
        <b/>
        <u/>
        <sz val="10"/>
        <color theme="0"/>
        <rFont val="Arial Narrow"/>
        <family val="2"/>
      </rPr>
      <t>evidencia</t>
    </r>
    <r>
      <rPr>
        <b/>
        <sz val="10"/>
        <color theme="0"/>
        <rFont val="Arial Narrow"/>
        <family val="2"/>
      </rPr>
      <t xml:space="preserve"> que está dando respuesta al requerimiento
</t>
    </r>
    <r>
      <rPr>
        <sz val="10"/>
        <color theme="0"/>
        <rFont val="Arial Narrow"/>
        <family val="2"/>
      </rPr>
      <t>Referencia a Procesos, Manuales/Políticas de Operación/Procedimientos/Instructivos u otros desarrollos que den cuente de su aplicación</t>
    </r>
  </si>
  <si>
    <r>
      <t xml:space="preserve">Presente
</t>
    </r>
    <r>
      <rPr>
        <i/>
        <sz val="10"/>
        <color theme="0"/>
        <rFont val="Arial Narrow"/>
        <family val="2"/>
      </rPr>
      <t>(1/2/3)</t>
    </r>
  </si>
  <si>
    <r>
      <t xml:space="preserve">Funcionando
</t>
    </r>
    <r>
      <rPr>
        <i/>
        <sz val="10"/>
        <color theme="0"/>
        <rFont val="Arial Narrow"/>
        <family val="2"/>
      </rPr>
      <t>(1/2/3)</t>
    </r>
  </si>
  <si>
    <r>
      <rPr>
        <sz val="10"/>
        <color theme="3" tint="-0.499984740745262"/>
        <rFont val="Arial Narrow"/>
        <family val="2"/>
      </rPr>
      <t xml:space="preserve">Se actualiza anualmente el inventario de Activos de Información y se publica en la página Web de Corpamag y el portal de datos abiertos del estado. (https://corpamag.gov.co/index.php/es/transparencia/informe-de-archivo). 
                      </t>
    </r>
    <r>
      <rPr>
        <sz val="10"/>
        <color theme="3"/>
        <rFont val="Arial Narrow"/>
        <family val="2"/>
      </rPr>
      <t xml:space="preserve">                                                                                                                                                                                                         </t>
    </r>
    <r>
      <rPr>
        <sz val="11"/>
        <color rgb="FF00B050"/>
        <rFont val="Arial Narrow"/>
        <family val="2"/>
      </rPr>
      <t/>
    </r>
  </si>
  <si>
    <r>
      <t xml:space="preserve">
Se evidencia publicacion en el portal de datos abiertos del estado link:
</t>
    </r>
    <r>
      <rPr>
        <sz val="10"/>
        <color theme="1"/>
        <rFont val="Arial Narrow"/>
        <family val="2"/>
      </rPr>
      <t>https://www.datos.gov.co/Ambiente-y-Desarrollo-Sostenible/Inventario-de-Activos-de-Informaci-n-de-Corpamag/v8ni-nh5g/data 
Al igual que en la página web de la entidad
hhttps://www.corpamag.gov.co/index.php/es/transparencia/informe-de-archivo</t>
    </r>
  </si>
  <si>
    <r>
      <t xml:space="preserve">
Lineamiento 14: 
</t>
    </r>
    <r>
      <rPr>
        <b/>
        <sz val="10"/>
        <color theme="0"/>
        <rFont val="Arial Narrow"/>
        <family val="2"/>
      </rPr>
      <t>Comunicación Interna (Se comunica con el Comité Institucional de Coordinación de Control Interno o su equivalente; Facilita líneas de comunicación en todos los niveles; Selecciona el método de comunicación pertinente).</t>
    </r>
  </si>
  <si>
    <r>
      <rPr>
        <sz val="10"/>
        <color theme="3" tint="-0.499984740745262"/>
        <rFont val="Arial Narrow"/>
        <family val="2"/>
      </rPr>
      <t xml:space="preserve">La entidad cuenta con un Plan de Comunicaciones y Desarrollar un proceso efectivo de comunicación planificado y estratégico con el público
externo e interno de la Corporación Autónoma Regional del Magdalena-Corpamag- con el fin de mantener informado a la población sobre los proyectos, gestión y acciones ejecutadas como Autoridad Ambiental en el departamento, educar y sensibilizar para contribuir a cambios de comportamiento frente al manejo de los recursos naturales y
fortalecer la cultura organizacional de la entidad. 2016-2019
    </t>
    </r>
    <r>
      <rPr>
        <sz val="10"/>
        <color rgb="FF00B050"/>
        <rFont val="Arial Narrow"/>
        <family val="2"/>
      </rPr>
      <t xml:space="preserve">                                                                                                            La comunicación interna debe realizarse por medio de Correos Institucionales xxxxxx@corpamag.gov.co ( Resolución No. 1762 del 16 de agosto de 2013)</t>
    </r>
  </si>
  <si>
    <r>
      <t xml:space="preserve">https://www.corpamag.gov.co/intranet/listararchivos.php?ruta=Comunicaciones&amp;titulo=Comunicaciones
</t>
    </r>
    <r>
      <rPr>
        <b/>
        <sz val="10"/>
        <color theme="9"/>
        <rFont val="Arial Narrow"/>
        <family val="2"/>
      </rPr>
      <t xml:space="preserve">OBSERVACIONES
Se debe actualizar el Plan de Comunicaciones  </t>
    </r>
  </si>
  <si>
    <r>
      <t xml:space="preserve">
Lineamiento 15: 
</t>
    </r>
    <r>
      <rPr>
        <b/>
        <sz val="10"/>
        <color theme="0"/>
        <rFont val="Arial Narrow"/>
        <family val="2"/>
      </rPr>
      <t>Comunicación con el exterior (Se comunica con los grupos de valor y con terceros externos interesados; Facilita líneas de comunicación).</t>
    </r>
  </si>
  <si>
    <r>
      <rPr>
        <sz val="10"/>
        <color theme="3" tint="-0.499984740745262"/>
        <rFont val="Arial Narrow"/>
        <family val="2"/>
      </rPr>
      <t xml:space="preserve">La Corporacion cuenta con el procedimiento de gestion y trámite, donde se indica la existencia de un rádicado único para el control de las comunicaciones externas. 
     </t>
    </r>
    <r>
      <rPr>
        <sz val="10"/>
        <color theme="3"/>
        <rFont val="Arial Narrow"/>
        <family val="2"/>
      </rPr>
      <t xml:space="preserve">                                                                                                                                                </t>
    </r>
  </si>
  <si>
    <r>
      <rPr>
        <b/>
        <u/>
        <sz val="10"/>
        <color theme="1"/>
        <rFont val="Arial Narrow"/>
        <family val="2"/>
      </rPr>
      <t xml:space="preserve">Corpamag, a través de la Oficina de Comunicaciones, elabora
herramientas de divulgación para fortalecer la comunicación con el  público interno y externo </t>
    </r>
    <r>
      <rPr>
        <sz val="10"/>
        <color theme="1"/>
        <rFont val="Arial Narrow"/>
        <family val="2"/>
      </rPr>
      <t xml:space="preserve">
1, Elaboración, producción y montaje de herramientas de comunicación externa: Elabora herramientas de divulgación para el público externo, los cuales se divulgan a través de diferentes canales, en donde socializa proyectos, acciones, temas ambientales e intervenciones con las comunidades
2, Fortalecimiento de la Comunicación Interna: En esta línea, de la estrategia de comunicaciones de Corpamag, se ha venido trabajando en mantener al público interno informado sobre las acciones adelantadas por la institución, tanto interna como externas, de una manera gráfica y resaltando el trabajo de las Subdirecciones y los equipos de trabajo.
linK https://www.corpamag.gov.co/archivos/planes/GP_20191223085155-1.pdf (pág 90)
</t>
    </r>
    <r>
      <rPr>
        <b/>
        <sz val="10"/>
        <color theme="1"/>
        <rFont val="Arial Narrow"/>
        <family val="2"/>
      </rPr>
      <t>EL SICOR, el sistema usado por la entidad para la gestión de correspondencia</t>
    </r>
    <r>
      <rPr>
        <sz val="10"/>
        <color theme="1"/>
        <rFont val="Arial Narrow"/>
        <family val="2"/>
      </rPr>
      <t xml:space="preserve">
</t>
    </r>
  </si>
  <si>
    <r>
      <rPr>
        <sz val="10"/>
        <color theme="3" tint="-0.499984740745262"/>
        <rFont val="Arial Narrow"/>
        <family val="2"/>
      </rPr>
      <t xml:space="preserve">La entidad cuenta con procedimientos definidos para darle cumplimiento a la Gestión documental y se basa en los lineamientos definidos por el Archivo General de la Nación. 
</t>
    </r>
    <r>
      <rPr>
        <sz val="10"/>
        <color rgb="FF00B050"/>
        <rFont val="Arial Narrow"/>
        <family val="2"/>
      </rPr>
      <t xml:space="preserve">                                                                                             
</t>
    </r>
    <r>
      <rPr>
        <sz val="10"/>
        <color theme="5" tint="-0.249977111117893"/>
        <rFont val="Arial Narrow"/>
        <family val="2"/>
      </rPr>
      <t/>
    </r>
  </si>
  <si>
    <t xml:space="preserve">Link: https://corpamag.gov.co/intranet  / Documentacion del Sistema de Gestion de la Calidad de Corpamag  01. MP.01 Manual de Procesos y Procedimientos  10. Gestion Documental
PR.GD.003 Gestion y tramite de documentos.pdf  :  Radicado unico de entrada y Radicado unico de salida SISCORP - Sistema de Correspondencia
</t>
  </si>
  <si>
    <t>Semestramente la Corporación realiza seguimiento al Plan de Comunicaciones, el cual es enviado a la Oficina de Planeación para el reporte de Seguimiento del Plan de Acción Institucional.
En la intranteet de la entidad se encuentra lo relacinado con la Gestión de Comunicaciones y Boletines y Noticlips donde se pueden encontrar los siguientes documentos: 
 -CorpamagAlDia
 - Manual de Identidad Corporativa.pdf
 - Plan_de_Comunicaciones_2016-2019.pdf
 - Resolucion_1484_27Jun2016_Plan_Comunicaciones.pdf
 - SabiasQue</t>
  </si>
  <si>
    <t>Reporte a la Segunda Línea de Defensa/Alta Dirección</t>
  </si>
  <si>
    <t>https://www.corpamag.gov.co/archivos/planes/GP_20191223085155-1.pdf (pág 90)</t>
  </si>
  <si>
    <t>Se evidencia caracterización de usuarios
https://www.corpamag.gov.co/index.php/es/transparencia/audiencias-publicas/rendicion-de-cuenta</t>
  </si>
  <si>
    <t>Se realiza anualmente la caracterización de Usuarios de toda la Corporación y se publica en la página web</t>
  </si>
  <si>
    <t>No se evidencia análisis de Resultados
OBSERVACIONES
Se debe medir  la percepción y satisfacción ciudadana, como un
ejercicio constante que permite identificar puntos críticos de trabajo,
oportunidades de mejora, y necesidades de los grupos de valor</t>
  </si>
  <si>
    <t>Comité Institucional de Control Interno aprueba Plan de Auditoría, se les reporta las evaluaciones realizadas</t>
  </si>
  <si>
    <t xml:space="preserve">Evidencia Actas y correos electrónicos enviados  Comité de Coordinación de Control Interno </t>
  </si>
  <si>
    <t>La Alta Dirección revisa los resultados de las evaluaciones de control, lo cual se ve reflejado en las acciones de mejora por parte de los procesos</t>
  </si>
  <si>
    <t>El Comité Institucional de Control Interno aprueba Plan de Auditoría, se les reporta las evaluaciones realizadas</t>
  </si>
  <si>
    <t>A la alta Dirección y a los líderes de los procesos se les informa sobre los resutados de las evaluaciones</t>
  </si>
  <si>
    <t>Evidencia Correos electrónicos  24 de enero/2020, 3 de marzo de  2020, 15 de mayo/2020, 21/11/2019</t>
  </si>
  <si>
    <r>
      <t xml:space="preserve">,- Se evidencia suscripción plan de mejoramiento del proceso Gestión Financiera, de acuerdo a la evaluación del Control Interno Contable, producto de la evaluación ralizada por el Asesor de Control Interno
Evidencia Correos electrónicos  24 de enero/2020, 3 de marzo de  2020, 15 de mayo/2020, 21/11/2019
- Se evidencia Plan de Mejoramiento Rendición de cuentas teniendo en cuenta la solicitud realizada por el Asesor de Control Interno
- Se evidencia Plan de Mejoramiento Suscrito por la Oficina de las Tecnologías de la Información y  las Comunicacioens, producto del a auditoría realizada por la Revisoría Fiscal, el cual fue solicitado por el Asesor de Control Interno
- Se evidencian correos enviados por la Oficina de Planeación a los líderes de los procesos
</t>
    </r>
    <r>
      <rPr>
        <b/>
        <sz val="11"/>
        <color theme="9" tint="-0.249977111117893"/>
        <rFont val="Arial"/>
        <family val="2"/>
      </rPr>
      <t>OBSERVACONES
- La Oficina de Planeación mediante correo del 30 de abril de 2020 solcitó reportar indicadores de riesgos de acuerdo al seguimiento efectuado, y a la fecha Gestión financiera, Gestión jurídica, Gestión ambiental, no  se evidencia reporte en la intranet</t>
    </r>
  </si>
  <si>
    <r>
      <t xml:space="preserve">S e evidencia informe implementación código de integridad durante la vigencia 2019.   igualmente informan que  la fecha, el comité de convivencia no reporta denuncia por parte de los funcionarios  así mismo,  la Oficina Jurídica con funciones de Control Disciplinario no reporta denuncias disciplinarias  internas. 
Con estas acciones la entidad  fomenta entre sus servidores una cultura de integridad basada en la legalidad constituye un elemento fundamental para asegurar el ambiente de control, es por ello que desde el 2019 comenzó la implementación del código de integridad.   los valores adoptados son: : 1. Honestidad, 2. Respeto, 3. Compromiso 4. Diligencia y 5. Justicia; se vienen realizando actividades al interior de la entidad tanto para los servidores públicos y contratistas
</t>
    </r>
    <r>
      <rPr>
        <b/>
        <sz val="11"/>
        <color theme="9" tint="-0.249977111117893"/>
        <rFont val="Arial"/>
        <family val="2"/>
      </rPr>
      <t>OBSERVACIONES; Se recomienda realizar un informe que incluya los análisis que trata al numeral 1.1  de este formato;</t>
    </r>
  </si>
  <si>
    <t>Anualmente el Asesor de Control Interno realiza auditorías basada en riesgos, así mismo evalúa el diseño de la política y mapa de riesgoes</t>
  </si>
  <si>
    <t>Al Comité Institucional de Control Interno se le informa sobre el resultado de todas las evaluaciones</t>
  </si>
  <si>
    <t>Evidencia Actas y correos electrónicos enviados  Comité de Coordinación de Control Interno s  24 de enero/2020, 3 de marzo de  2020, 15 de mayo/2020, 21/11/2019</t>
  </si>
  <si>
    <t>Se evidencia informe del equipo de control interno donde se evalúa la política y mapa de riesgos (junio 2020), igualmente en los procesos de auditoría se hace seguimiento y evaluación https://www.corpamag.gov.co/index.php/es/transparencia/informes-ley-1474-de-2011</t>
  </si>
  <si>
    <r>
      <t xml:space="preserve">En cuanto  el procedimiento tiene definidos la documentaciónde las líneas de Defensa, es decir la interrelación con los demás  procesos y la entrega de la documentación.  
Actualmente se encuentra en revisión el procedimiento.
Con relación a la política de Administración del riesgo, al revisar la intranet y de acuerdo a la evaluación y seguimiento realizado por el equipo de control interno realizado con corte a juno de 2020, se evidencia que no todos los procesos están cumpliendo con esta política.
A la fecha de esta evaluación, en la Intranet no se evidencia la gestión  de los de riesgos de los siguientes procesos:
 Planificación estratégica corporativa Ambiental.
 Gestión financiera.
 Gestión jurídica
 Gestión ambiental 
</t>
    </r>
    <r>
      <rPr>
        <b/>
        <sz val="11"/>
        <color theme="9" tint="-0.249977111117893"/>
        <rFont val="Arial"/>
        <family val="2"/>
      </rPr>
      <t xml:space="preserve">OBSERVACIONES: Las actividades de control son los antídotos para los riesgos, y al no gestionarlos se pueden materializar y verse afectado la consecución de los objetivos de la entidad, porque no se detectarían desviaciones.   Por anterior se solicita a estos procesos, que cumplan con la política de administración de riesgos definida en la Corporación </t>
    </r>
  </si>
  <si>
    <t>Se evidencia monitoreo a los riesgos de gestión y corrupción, Matriz ITA, Actividades Plan de Acción
Se evidencia informe de la la Oficina de Planeación  donde consolida toda la gestión de los riesgos de la Corporación, igualmente se evidencia en la intranet los mapas de riesgos reportados.
https://www.corpamag.gov.co/intranet/listararchivos.php?ruta=SGC/DocumentosSGC&amp;titulo=Documentaci%EF%BF%BDn%20del%20Sistema%20de%20Gesti%EF%BF%BDn%20de%20la%20Calidad%20de%20Corpamag&amp;rutaI=SGC/DocumentosSGC/03.%20Administraci%C3%B3n%20del%20Riesgo/2019
https://www.corpamag.gov.co/intranet/listararchivos.php?ruta=SGC/DocumentosSGC&amp;titulo=Documentaci%EF%BF%BDn%20del%20Sistema%20de%20Gesti%EF%BF%BDn%20de%20la%20Calidad%20de%20Corpamag&amp;rutaI=SGC/DocumentosSGC/03.%20Administraci%C3%B3n%20del%20Riesgo/2020
https://www.corpamag.gov.co/index.php/es/planeacion/informes-de-gestion</t>
  </si>
  <si>
    <t>Las auditoría al Sistema de Seguridad y Salud en el Trabajo 
Auditoría interna de su sistema de gestión basado en la Norma Técnica Colombiana NTC-ISO/IEC 17025:2005 (realizada 2016).   En 2019 la Oficina de laboratorio ambiental empezó a documentar un nuevo sistema de gestión basado en la versión 2017 de la Norma Técnica Colombiana NTC-ISO/IEC 17025; este sistema se encuentra actualmente en la etapa de implementación. Una vez se supere la emergencia ambiental y sanitaria declarada por el Ministerio de Protección Social originado por el COVID 19, se procederá a contratar la auditoría interna con personal externo y una vez se corrijan la posibles no conformidades se procederá a radicar ante el IDEAM la documentación para la expedición del acto de inicio para la acreditación de las actividades de muestreo y ensayo de PM10 con base en los requisitos de la Norma Técnica Colombiana NTC-ISO/IEC 17025:2017.
Revisoría Fiscal</t>
  </si>
  <si>
    <t xml:space="preserve">Se evidencia Informe de auditoria SST del 18 de Diciembre de 2019
Se evidencias informes de auditoría de la Revisoría Fiscal de Corpamag, a las cuales control interno les hace revisiones, y de acuerdo a los resultados solicita planes de mejoramiento a los procesos, </t>
  </si>
  <si>
    <t>PROCEDIMIENTO ACCIONES CORRECTIVAS,
PREVENTIVAS Y MEJORAS
Chttps://www.corpamag.gov.co/intranet/SGC/DocumentosSGC/01.%20MP.01%20Manual%20de%20Procesos%20y%20Procedimientos/13.%20Evaluacion%20Seguimiento%20y%20Mejora/Procedimientos/PR.EM.002%20Acciones%20correctivas%20preventivas%20y%20mejora.pdf
Una vez realizadas las evaluaciones por parte de la Oficina de Control Interno-OCI , estos informes son enviado a cada uno de los responsables de los procesos, y se establecen planes de Mejoramiento</t>
  </si>
  <si>
    <t>Se evidendican :Planes de Mejoramiento suscritos y con seguimientos, en donde se determian las acciones de mejora , los cuales son consolidados por el Asesor de Control Intero
https://www.corpamag.gov.co/index.php/es/transparencia/informes-ley-1474-de-2011/plan-de-mejoramiento</t>
  </si>
  <si>
    <t>Evidendcias: Plan Mejoramiento TIC, Plan de Mejoramiento Finaciera, Plan de Mejoramiento Rendición de Cuentas</t>
  </si>
  <si>
    <t xml:space="preserve">Estan establecidas en el procedimiento
</t>
  </si>
  <si>
    <t xml:space="preserve">La Alta Dirección monitorea las acciones correctivas </t>
  </si>
  <si>
    <t xml:space="preserve">En el momento en que se tienen los iformes de las Auditoría por parte de los organismos de Control, los líderes de los proceso revisan y analizan, y se suscriben planes de mejoramiento </t>
  </si>
  <si>
    <t>Se evidencia seguimiento a los Planes de Mejoramiento de los procesos, para el cumplimiento de las acciones de mejora</t>
  </si>
  <si>
    <t>Se evidencian recibido a satisfacción contratos  No. 10 de 2020,  y 196/2019</t>
  </si>
  <si>
    <t>El Asesor de  Control Interno evalúa  la efectiividad  las acciones incluida en los Planes de Mejoramiento</t>
  </si>
  <si>
    <t>Evidencia https://www.corpamag.gov.co/index.php/es/transparencia/informes-ley-1474-de-2011/informes-de-control-interno, informes de seguimiento a la Contraloría</t>
  </si>
  <si>
    <t>Toda evaluación que hace control Interno son reportada tanto a los jefes y  responsables de los prcesos.</t>
  </si>
  <si>
    <t xml:space="preserve"> Las dependencias  hacen seguimeitno y verifican  que se estén cumplimiento las acciones propuestas en los planes de mejoramiento.  Evidencias reposan en el archivo de gestión de control interno.</t>
  </si>
  <si>
    <t>En la entidad cuenta con  el Comité Institucional de Coordinación de Control Interno, cada evaluación que hace el Asesor de de control interno es remitido al Comité y a los lideres de los procesos y el Comité Institucional de Gestión y Desempeño. Adicionalmente, por parte de la Oficina de Planeación se solciitan los indicadores de riesgos y de gestión a cada proceso.  
Correos solicitud  oficina de Planeación : Ver anexo: E-mail  Solicitud de reporte Indicadores de gestión y riesgos 16-03-20 , E-mail Seguimiento riesgos por proceso y Formato para el reporte indicadores riesgos 30-04-20 ,E-mail- Formato propuesto para seguimiento a los riesgos de los procesos 15-04-20.</t>
  </si>
  <si>
    <t>Esta definido en la Política de Administración de Riesgo el monitoreo de los factores internos y externos.  Teniendo en cuenta que en la presente vigencia se aprobó el Plan de Acción 2020-2023,  actualmente está en proceso de revisión todo el contexto estratégico y operacional de la Corporación.</t>
  </si>
  <si>
    <t>OBSERVACIONES
Se recomienda seguir con las acciones de monitoreo y revisión del contexto interno y externo, y cumplir con el numeral 9,1 de este formato.</t>
  </si>
  <si>
    <t>Por peticiones de los usuarios se realizaron las siguientes acciones: - Se hicieron orreciones al formulario de contactenocs de la página web por solicitud de un usuario
- Se cargó y reorganizó información de POMCAS en cuando a las resoluciones de adopción
- Se está reorganizando el blog de negocios verdes y la ventanilla del sitio web</t>
  </si>
  <si>
    <t>Actualmente la entidad tiene integrado el Sistema de Gestión de acuerdo al Modelo Integrado de Planeación y Gestión - MIPG y el Sistema de Seguridad y Salud en el trabajo, y se están haciendo los ajustes a nivel documental y de estructura de procesos para la integración de la NTC ISO IEC -17025.
 Actualmente la Oficina de Laboratorio Ambiental cuenta con un instructivo para gestionar el riesgo durante el desarrollo de las actividades de muestreo y ensayo. El instructivo fue documentado para evidenciar el cumplimiento del numeral 8.5 de la Norma Técnica Colombia NTC-ISO/IEC 17025:2017, y fue desarrollado siguiendo las instrucciones de la Guía para la administración del riesgo y el diseño de controles en entidades públicas. A la fecha ya se encuentran documentados los riesgos, sus causas, controles y el tratamiento a seguir.</t>
  </si>
  <si>
    <r>
      <t xml:space="preserve">- La entidad establece responsabilidades frentes a la gestión de riesgos
- En cuanto a la Resolución 1853 de 2018, me permito indicar que La Dimensión 7 del MIPG CONTROL INTERNO.; Corresponde al Sistema de Control Interno SCI (previsto en la Ley 87 de 1993), integrado por el esquema de organización y el conjunto de planes, métodos, principios, normas, procedimientos y mecanismos de verificación y evaluación adoptados por una entidad, con el fin de procurar que todas las actividades, operaciones y actuaciones, así como la administración de la información y los recursos, se realicen de acuerdo con las normas constitucionales y legales vigentes dentro de las políticas trazadas por la dirección y en atención a las metas u objetivos previstos. 
El SCI se opera a través del Modelo Estándar de Control Interno MECI.  En esta dimensión se establece la operatividad de cada una de las líneas de defensa (Departamento Administrativo de la Función Pública).   
Así mismo, la Ley 87 establece las funciones del jefe de control interno o quien haga sus veces; por otra parte  en su artículo 6 establece los responsales del diseño y funcionamiento de  de control interno y el establecimiento y desarollo del Sitema de Control Interno
</t>
    </r>
    <r>
      <rPr>
        <b/>
        <sz val="11"/>
        <color theme="9" tint="-0.249977111117893"/>
        <rFont val="Arial"/>
        <family val="2"/>
      </rPr>
      <t xml:space="preserve"> OBSERVACIONES: 
- Se recomienda se revise y modifique la Resolución  1853 de 2018 en donde se deja responsable de la Dimensión  7 del MIPG al Asesor de Control Interno; es necesario se establezcan y/o definan responsabilidades de acuerdo a la normatividad y operatividad de  del MIPG relacionado con esta dimensión.
- Revisar la resolución 3717 2019.  La política de riesgos debe diseñarse de acuerdo a la guía de la para la Administración de Riesgos del Departamento Adminsitrativo de la Función Pública, se recomienda  Crear un equipo Gestor de Riesgos de la entidad y que sea conformado por cada uno de los representantes de los procesos, así mismo capacitar en gestión de riesgos a estos funcionarios.
- La periodicidad en los reportes en la gestión de riesgos no se esán cumpliendo por los procesos: Planificación estratégica corporativa Ambiental, Gestión financiera, Gestión jurídica, Gestión ambiental 
</t>
    </r>
  </si>
  <si>
    <t>OBSERVACIONES
Se recomienda se gestionen  las acciones para que se integren todos los sistemas de la entidad, para darle cumplimento al numeral evaluado</t>
  </si>
  <si>
    <r>
      <t xml:space="preserve">Se evidencia Plan de Mantenimiento 2020
Se evidenca procedimento
https://www.corpamag.gov.co/intranet/SGC/DocumentosSGC/01.%20MP.01%20Manual%20de%20Procesos%20y%20Procedimientos/12.%20Gestion%20de%20Contratacion/Procedimiento/PR.GC.001%20Modalidades%20de%20Contratacion.pdf
https://www.corpamag.gov.co/intranet/SGC/DocumentosSGC/01.%20MP.01%20Manual%20de%20Procesos%20y%20Procedimientos/07.%20Gestion%20Administrativa/Procedimientos/PR.GA.002%20Admon%20de%20Bienes%20Devolutivos.pdf
Se evidencia recibido a satisfacción contratos 28/2020, 481/2019, 196/2019
</t>
    </r>
    <r>
      <rPr>
        <b/>
        <sz val="11"/>
        <color theme="9" tint="-0.249977111117893"/>
        <rFont val="Arial Narrow"/>
        <family val="2"/>
      </rPr>
      <t xml:space="preserve">Recomendaciones: Si bien la entidad tiene definido procedimientos y mecanismos de control, relacionadas con este numeral 11,1 de este formato , se hace necesario revisar el desarrollo de controles generales sobre las TI para apoyar la consecución de los objetivos.
 Las actividades de control sirven como mecanismo para apalancar el logro de los objetivos y forman parte integral de los procesos, su objetivo es permitir el control de los riesgos identificados, con el fin de lograr los objetivos de la entidad. Se evidencian a través de políticas y procedimientos que ayudan a asegurar que sean llevadas a cabo aquellas acciones necesarias para administrar el riesgo, </t>
    </r>
  </si>
  <si>
    <t>OBSERVACIONES
La entidad entidad debe implementar un módulo de información que permita dar respuesta al criterio de información evaluado en el numeral 17,6 de este formulario, teniendo en cuenta que la toma de información es manual y no se tiene un proceso documentado al respecto y definir un responsable
No se evidencia evaluación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</si>
</sst>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d/mm/yyyy;@"/>
    <numFmt numFmtId="165" formatCode="0.000"/>
    <numFmt numFmtId="166" formatCode="0.0000"/>
    <numFmt numFmtId="167" formatCode="0.00000"/>
    <numFmt numFmtId="168" formatCode="0.000000"/>
  </numFmts>
  <fonts count="60">
    <font>
      <sz val="10"/>
      <color theme="1"/>
      <name val="Arial"/>
      <family val="2"/>
    </font>
    <font>
      <b/>
      <sz val="10"/>
      <color indexed="18"/>
      <name val="Arial"/>
      <family val="2"/>
    </font>
    <font>
      <u/>
      <sz val="10"/>
      <color theme="10"/>
      <name val="Arial"/>
      <family val="2"/>
    </font>
    <font>
      <sz val="10"/>
      <name val="Arial"/>
      <family val="2"/>
    </font>
    <font>
      <sz val="10"/>
      <color theme="1"/>
      <name val="Calibri"/>
      <family val="2"/>
      <scheme val="minor"/>
    </font>
    <font>
      <sz val="12"/>
      <name val="Times New Roman"/>
      <family val="1"/>
    </font>
    <font>
      <sz val="10"/>
      <name val="Arial Narrow"/>
      <family val="2"/>
    </font>
    <font>
      <b/>
      <sz val="11"/>
      <name val="Arial Narrow"/>
      <family val="2"/>
    </font>
    <font>
      <sz val="11"/>
      <name val="Arial Narrow"/>
      <family val="2"/>
    </font>
    <font>
      <sz val="12"/>
      <color theme="1" tint="0.34998626667073579"/>
      <name val="Arial Narrow"/>
      <family val="2"/>
    </font>
    <font>
      <sz val="11"/>
      <color theme="1"/>
      <name val="Arial Narrow"/>
      <family val="2"/>
    </font>
    <font>
      <b/>
      <sz val="11"/>
      <color theme="1"/>
      <name val="Arial Narrow"/>
      <family val="2"/>
    </font>
    <font>
      <u/>
      <sz val="11"/>
      <color theme="10"/>
      <name val="Arial Narrow"/>
      <family val="2"/>
    </font>
    <font>
      <b/>
      <sz val="11"/>
      <color theme="0"/>
      <name val="Arial Narrow"/>
      <family val="2"/>
    </font>
    <font>
      <sz val="11"/>
      <color theme="0"/>
      <name val="Arial Narrow"/>
      <family val="2"/>
    </font>
    <font>
      <b/>
      <u/>
      <sz val="11"/>
      <color theme="0"/>
      <name val="Arial Narrow"/>
      <family val="2"/>
    </font>
    <font>
      <i/>
      <sz val="11"/>
      <color theme="0"/>
      <name val="Arial Narrow"/>
      <family val="2"/>
    </font>
    <font>
      <b/>
      <sz val="10"/>
      <color theme="1"/>
      <name val="Arial Narrow"/>
      <family val="2"/>
    </font>
    <font>
      <sz val="10"/>
      <color theme="1"/>
      <name val="Arial Narrow"/>
      <family val="2"/>
    </font>
    <font>
      <b/>
      <sz val="10"/>
      <color theme="0"/>
      <name val="Arial Narrow"/>
      <family val="2"/>
    </font>
    <font>
      <sz val="10"/>
      <color rgb="FFFF0000"/>
      <name val="Arial"/>
      <family val="2"/>
    </font>
    <font>
      <sz val="10"/>
      <color theme="0"/>
      <name val="Arial Narrow"/>
      <family val="2"/>
    </font>
    <font>
      <sz val="11"/>
      <color rgb="FFFF0000"/>
      <name val="Arial Narrow"/>
      <family val="2"/>
    </font>
    <font>
      <b/>
      <sz val="11"/>
      <color rgb="FFFF0000"/>
      <name val="Arial Narrow"/>
      <family val="2"/>
    </font>
    <font>
      <sz val="11"/>
      <color theme="1"/>
      <name val="Arial"/>
      <family val="2"/>
    </font>
    <font>
      <sz val="11"/>
      <color theme="0"/>
      <name val="Arial"/>
      <family val="2"/>
    </font>
    <font>
      <sz val="11"/>
      <color rgb="FFFF0000"/>
      <name val="Arial"/>
      <family val="2"/>
    </font>
    <font>
      <b/>
      <sz val="14"/>
      <color theme="0"/>
      <name val="Arial"/>
      <family val="2"/>
    </font>
    <font>
      <sz val="12"/>
      <color theme="1" tint="0.34998626667073579"/>
      <name val="Arial"/>
      <family val="2"/>
    </font>
    <font>
      <b/>
      <sz val="11"/>
      <color theme="0"/>
      <name val="Arial"/>
      <family val="2"/>
    </font>
    <font>
      <b/>
      <u/>
      <sz val="11"/>
      <color theme="0"/>
      <name val="Arial"/>
      <family val="2"/>
    </font>
    <font>
      <i/>
      <sz val="11"/>
      <color theme="0"/>
      <name val="Arial"/>
      <family val="2"/>
    </font>
    <font>
      <b/>
      <sz val="11"/>
      <color rgb="FFFF0000"/>
      <name val="Arial"/>
      <family val="2"/>
    </font>
    <font>
      <b/>
      <sz val="16"/>
      <name val="Arial"/>
      <family val="2"/>
    </font>
    <font>
      <sz val="11"/>
      <name val="Arial"/>
      <family val="2"/>
    </font>
    <font>
      <b/>
      <sz val="11"/>
      <color theme="1"/>
      <name val="Arial"/>
      <family val="2"/>
    </font>
    <font>
      <sz val="11"/>
      <color theme="3"/>
      <name val="Arial Narrow"/>
      <family val="2"/>
    </font>
    <font>
      <sz val="11"/>
      <color theme="3" tint="-0.499984740745262"/>
      <name val="Arial Narrow"/>
      <family val="2"/>
    </font>
    <font>
      <sz val="11"/>
      <color theme="9"/>
      <name val="Arial Narrow"/>
      <family val="2"/>
    </font>
    <font>
      <sz val="11"/>
      <color rgb="FFD7D200"/>
      <name val="Arial Narrow"/>
      <family val="2"/>
    </font>
    <font>
      <sz val="11"/>
      <color theme="6" tint="-0.499984740745262"/>
      <name val="Arial Narrow"/>
      <family val="2"/>
    </font>
    <font>
      <sz val="11"/>
      <color rgb="FF00B050"/>
      <name val="Arial Narrow"/>
      <family val="2"/>
    </font>
    <font>
      <b/>
      <sz val="11"/>
      <color theme="9" tint="-0.249977111117893"/>
      <name val="Arial"/>
      <family val="2"/>
    </font>
    <font>
      <sz val="11"/>
      <color theme="9" tint="-0.249977111117893"/>
      <name val="Arial"/>
      <family val="2"/>
    </font>
    <font>
      <b/>
      <sz val="11"/>
      <color theme="9" tint="-0.249977111117893"/>
      <name val="Arial Narrow"/>
      <family val="2"/>
    </font>
    <font>
      <sz val="11"/>
      <color theme="1" tint="4.9989318521683403E-2"/>
      <name val="Arial Narrow"/>
      <family val="2"/>
    </font>
    <font>
      <b/>
      <sz val="11"/>
      <color theme="9" tint="-0.499984740745262"/>
      <name val="Arial Narrow"/>
      <family val="2"/>
    </font>
    <font>
      <sz val="11"/>
      <color theme="9" tint="-0.249977111117893"/>
      <name val="Arial Narrow"/>
      <family val="2"/>
    </font>
    <font>
      <sz val="10"/>
      <color theme="1" tint="0.34998626667073579"/>
      <name val="Arial Narrow"/>
      <family val="2"/>
    </font>
    <font>
      <b/>
      <u/>
      <sz val="10"/>
      <color theme="0"/>
      <name val="Arial Narrow"/>
      <family val="2"/>
    </font>
    <font>
      <i/>
      <sz val="10"/>
      <color theme="0"/>
      <name val="Arial Narrow"/>
      <family val="2"/>
    </font>
    <font>
      <sz val="10"/>
      <color theme="3" tint="-0.499984740745262"/>
      <name val="Arial Narrow"/>
      <family val="2"/>
    </font>
    <font>
      <sz val="10"/>
      <color theme="3"/>
      <name val="Arial Narrow"/>
      <family val="2"/>
    </font>
    <font>
      <b/>
      <sz val="10"/>
      <color rgb="FFFF9900"/>
      <name val="Arial Narrow"/>
      <family val="2"/>
    </font>
    <font>
      <sz val="10"/>
      <color rgb="FF00B050"/>
      <name val="Arial Narrow"/>
      <family val="2"/>
    </font>
    <font>
      <b/>
      <sz val="10"/>
      <color theme="9"/>
      <name val="Arial Narrow"/>
      <family val="2"/>
    </font>
    <font>
      <sz val="10"/>
      <color theme="5" tint="-0.249977111117893"/>
      <name val="Arial Narrow"/>
      <family val="2"/>
    </font>
    <font>
      <b/>
      <u/>
      <sz val="10"/>
      <color theme="1"/>
      <name val="Arial Narrow"/>
      <family val="2"/>
    </font>
    <font>
      <b/>
      <sz val="10"/>
      <color theme="9" tint="-0.249977111117893"/>
      <name val="Arial Narrow"/>
      <family val="2"/>
    </font>
    <font>
      <b/>
      <sz val="11"/>
      <color theme="2" tint="-0.249977111117893"/>
      <name val="Arial"/>
      <family val="2"/>
    </font>
  </fonts>
  <fills count="11">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indexed="51"/>
        <bgColor indexed="64"/>
      </patternFill>
    </fill>
    <fill>
      <patternFill patternType="solid">
        <fgColor rgb="FF83A343"/>
        <bgColor indexed="64"/>
      </patternFill>
    </fill>
    <fill>
      <patternFill patternType="solid">
        <fgColor rgb="FFFFCC00"/>
        <bgColor indexed="64"/>
      </patternFill>
    </fill>
    <fill>
      <patternFill patternType="solid">
        <fgColor theme="7" tint="-0.249977111117893"/>
        <bgColor indexed="64"/>
      </patternFill>
    </fill>
    <fill>
      <patternFill patternType="solid">
        <fgColor rgb="FF2E3917"/>
        <bgColor indexed="64"/>
      </patternFill>
    </fill>
    <fill>
      <patternFill patternType="lightTrellis">
        <fgColor theme="0" tint="-0.14996795556505021"/>
        <bgColor theme="0"/>
      </patternFill>
    </fill>
    <fill>
      <patternFill patternType="solid">
        <fgColor theme="2" tint="-0.249977111117893"/>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theme="0"/>
      </left>
      <right style="thin">
        <color theme="0"/>
      </right>
      <top style="thin">
        <color theme="0"/>
      </top>
      <bottom style="thin">
        <color theme="0"/>
      </bottom>
      <diagonal/>
    </border>
    <border>
      <left style="hair">
        <color indexed="64"/>
      </left>
      <right style="thin">
        <color indexed="64"/>
      </right>
      <top/>
      <bottom style="hair">
        <color indexed="64"/>
      </bottom>
      <diagonal/>
    </border>
    <border>
      <left style="hair">
        <color auto="1"/>
      </left>
      <right/>
      <top style="hair">
        <color auto="1"/>
      </top>
      <bottom style="hair">
        <color auto="1"/>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thin">
        <color indexed="64"/>
      </left>
      <right style="thin">
        <color indexed="64"/>
      </right>
      <top style="medium">
        <color indexed="64"/>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theme="0"/>
      </left>
      <right style="thin">
        <color theme="0"/>
      </right>
      <top/>
      <bottom style="thin">
        <color theme="0"/>
      </bottom>
      <diagonal/>
    </border>
    <border>
      <left/>
      <right style="thin">
        <color indexed="64"/>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medium">
        <color indexed="64"/>
      </bottom>
      <diagonal/>
    </border>
    <border>
      <left style="thin">
        <color theme="0"/>
      </left>
      <right style="thin">
        <color indexed="64"/>
      </right>
      <top style="thin">
        <color theme="0"/>
      </top>
      <bottom style="thin">
        <color theme="0"/>
      </bottom>
      <diagonal/>
    </border>
    <border>
      <left style="thin">
        <color theme="0"/>
      </left>
      <right style="thin">
        <color indexed="64"/>
      </right>
      <top style="thin">
        <color theme="0"/>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medium">
        <color indexed="64"/>
      </top>
      <bottom/>
      <diagonal/>
    </border>
    <border>
      <left style="hair">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hair">
        <color indexed="64"/>
      </top>
      <bottom style="thin">
        <color indexed="64"/>
      </bottom>
      <diagonal/>
    </border>
  </borders>
  <cellStyleXfs count="6">
    <xf numFmtId="0" fontId="0" fillId="0" borderId="0"/>
    <xf numFmtId="0" fontId="1" fillId="4" borderId="0"/>
    <xf numFmtId="0" fontId="2" fillId="0" borderId="0" applyNumberFormat="0" applyFill="0" applyBorder="0" applyAlignment="0" applyProtection="0">
      <alignment vertical="top"/>
      <protection locked="0"/>
    </xf>
    <xf numFmtId="0" fontId="4" fillId="0" borderId="0"/>
    <xf numFmtId="0" fontId="3" fillId="0" borderId="0"/>
    <xf numFmtId="0" fontId="5" fillId="0" borderId="0"/>
  </cellStyleXfs>
  <cellXfs count="580">
    <xf numFmtId="0" fontId="0" fillId="0" borderId="0" xfId="0"/>
    <xf numFmtId="0" fontId="10" fillId="2" borderId="0" xfId="0" applyFont="1" applyFill="1"/>
    <xf numFmtId="1" fontId="10" fillId="2" borderId="0" xfId="0" applyNumberFormat="1" applyFont="1" applyFill="1" applyBorder="1" applyAlignment="1">
      <alignment horizontal="center" vertical="center"/>
    </xf>
    <xf numFmtId="0" fontId="10" fillId="2" borderId="0" xfId="0" applyFont="1" applyFill="1" applyBorder="1" applyAlignment="1">
      <alignment horizontal="justify" vertical="center" wrapText="1"/>
    </xf>
    <xf numFmtId="0" fontId="10" fillId="2" borderId="0" xfId="0" applyFont="1" applyFill="1" applyBorder="1"/>
    <xf numFmtId="0" fontId="12" fillId="2" borderId="0" xfId="2" applyFont="1" applyFill="1" applyAlignment="1" applyProtection="1">
      <alignment horizontal="center" vertical="center"/>
    </xf>
    <xf numFmtId="0" fontId="18" fillId="2" borderId="0" xfId="0" applyFont="1" applyFill="1"/>
    <xf numFmtId="0" fontId="14" fillId="2" borderId="0" xfId="0" applyFont="1" applyFill="1" applyBorder="1"/>
    <xf numFmtId="0" fontId="14" fillId="2" borderId="0" xfId="0" applyFont="1" applyFill="1"/>
    <xf numFmtId="0" fontId="13" fillId="3" borderId="0" xfId="0" applyFont="1" applyFill="1" applyBorder="1" applyAlignment="1">
      <alignment horizontal="center" vertical="center" wrapText="1"/>
    </xf>
    <xf numFmtId="0" fontId="14" fillId="0" borderId="0" xfId="0" applyFont="1" applyFill="1" applyBorder="1"/>
    <xf numFmtId="2" fontId="14" fillId="0" borderId="0" xfId="0" applyNumberFormat="1" applyFont="1" applyFill="1" applyBorder="1"/>
    <xf numFmtId="167" fontId="14" fillId="0" borderId="0" xfId="0" applyNumberFormat="1" applyFont="1" applyFill="1" applyBorder="1"/>
    <xf numFmtId="0" fontId="8" fillId="2" borderId="0" xfId="0" applyFont="1" applyFill="1"/>
    <xf numFmtId="2" fontId="22" fillId="0" borderId="0" xfId="0" applyNumberFormat="1" applyFont="1" applyFill="1" applyBorder="1"/>
    <xf numFmtId="0" fontId="22" fillId="2" borderId="0" xfId="0" applyFont="1" applyFill="1"/>
    <xf numFmtId="0" fontId="11" fillId="2" borderId="54"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14" xfId="0" applyFont="1" applyFill="1" applyBorder="1" applyAlignment="1" applyProtection="1">
      <alignment horizontal="center" vertical="center"/>
      <protection locked="0"/>
    </xf>
    <xf numFmtId="0" fontId="11" fillId="2" borderId="13" xfId="0" applyFont="1" applyFill="1" applyBorder="1" applyAlignment="1" applyProtection="1">
      <alignment horizontal="center" vertical="center"/>
      <protection locked="0"/>
    </xf>
    <xf numFmtId="0" fontId="7" fillId="0" borderId="0" xfId="3" applyNumberFormat="1" applyFont="1" applyBorder="1" applyAlignment="1" applyProtection="1">
      <alignment vertical="center"/>
      <protection hidden="1"/>
    </xf>
    <xf numFmtId="0" fontId="8" fillId="0" borderId="0" xfId="3" applyFont="1" applyFill="1" applyBorder="1" applyAlignment="1" applyProtection="1">
      <alignment vertical="center" wrapText="1"/>
      <protection hidden="1"/>
    </xf>
    <xf numFmtId="0" fontId="0" fillId="0" borderId="0" xfId="0" applyProtection="1">
      <protection hidden="1"/>
    </xf>
    <xf numFmtId="0" fontId="7" fillId="0" borderId="0" xfId="3" applyNumberFormat="1" applyFont="1" applyBorder="1" applyAlignment="1" applyProtection="1">
      <alignment vertical="center" wrapText="1"/>
      <protection hidden="1"/>
    </xf>
    <xf numFmtId="0" fontId="20" fillId="0" borderId="0" xfId="0" applyFont="1" applyProtection="1">
      <protection hidden="1"/>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24" fillId="2" borderId="0" xfId="0" applyFont="1" applyFill="1" applyAlignment="1" applyProtection="1">
      <alignment vertical="top"/>
    </xf>
    <xf numFmtId="0" fontId="24" fillId="2" borderId="0" xfId="0" applyFont="1" applyFill="1" applyAlignment="1">
      <alignment vertical="top"/>
    </xf>
    <xf numFmtId="0" fontId="25" fillId="2" borderId="0" xfId="0" applyFont="1" applyFill="1" applyBorder="1" applyAlignment="1">
      <alignment vertical="top"/>
    </xf>
    <xf numFmtId="2" fontId="25" fillId="2" borderId="0" xfId="0" applyNumberFormat="1" applyFont="1" applyFill="1" applyBorder="1" applyAlignment="1">
      <alignment vertical="top"/>
    </xf>
    <xf numFmtId="2" fontId="26" fillId="2" borderId="0" xfId="0" applyNumberFormat="1" applyFont="1" applyFill="1" applyBorder="1" applyAlignment="1">
      <alignment vertical="top"/>
    </xf>
    <xf numFmtId="0" fontId="24" fillId="2" borderId="0" xfId="0" applyFont="1" applyFill="1" applyBorder="1" applyAlignment="1">
      <alignment vertical="top"/>
    </xf>
    <xf numFmtId="1" fontId="24" fillId="2" borderId="0" xfId="0" applyNumberFormat="1" applyFont="1" applyFill="1" applyBorder="1" applyAlignment="1" applyProtection="1">
      <alignment horizontal="center" vertical="top"/>
    </xf>
    <xf numFmtId="1" fontId="24" fillId="2" borderId="0" xfId="0" applyNumberFormat="1" applyFont="1" applyFill="1" applyBorder="1" applyAlignment="1">
      <alignment horizontal="center" vertical="top"/>
    </xf>
    <xf numFmtId="0" fontId="24" fillId="2" borderId="0" xfId="0" applyFont="1" applyFill="1" applyBorder="1" applyAlignment="1">
      <alignment horizontal="justify" vertical="top" wrapText="1"/>
    </xf>
    <xf numFmtId="0" fontId="35" fillId="2" borderId="54" xfId="0" applyFont="1" applyFill="1" applyBorder="1" applyAlignment="1" applyProtection="1">
      <alignment horizontal="center" vertical="top"/>
      <protection locked="0"/>
    </xf>
    <xf numFmtId="0" fontId="35" fillId="2" borderId="8" xfId="0" applyFont="1" applyFill="1" applyBorder="1" applyAlignment="1" applyProtection="1">
      <alignment horizontal="center" vertical="top"/>
      <protection locked="0"/>
    </xf>
    <xf numFmtId="0" fontId="35" fillId="2" borderId="57" xfId="0" applyFont="1" applyFill="1" applyBorder="1" applyAlignment="1" applyProtection="1">
      <alignment horizontal="center" vertical="top"/>
      <protection locked="0"/>
    </xf>
    <xf numFmtId="0" fontId="35" fillId="2" borderId="14" xfId="0" applyFont="1" applyFill="1" applyBorder="1" applyAlignment="1" applyProtection="1">
      <alignment horizontal="center" vertical="top"/>
      <protection locked="0"/>
    </xf>
    <xf numFmtId="0" fontId="35" fillId="2" borderId="13" xfId="0" applyFont="1" applyFill="1" applyBorder="1" applyAlignment="1" applyProtection="1">
      <alignment horizontal="center" vertical="top"/>
      <protection locked="0"/>
    </xf>
    <xf numFmtId="0" fontId="24" fillId="2" borderId="0" xfId="0" applyFont="1" applyFill="1" applyBorder="1" applyAlignment="1" applyProtection="1">
      <alignment vertical="top"/>
    </xf>
    <xf numFmtId="0" fontId="24" fillId="2" borderId="0" xfId="0" applyFont="1" applyFill="1" applyAlignment="1">
      <alignment horizontal="left" vertical="top"/>
    </xf>
    <xf numFmtId="0" fontId="24" fillId="2" borderId="0" xfId="0" applyFont="1" applyFill="1" applyBorder="1" applyAlignment="1">
      <alignment horizontal="left" vertical="top"/>
    </xf>
    <xf numFmtId="0" fontId="10" fillId="2" borderId="0" xfId="0" applyFont="1" applyFill="1" applyAlignment="1">
      <alignment wrapText="1"/>
    </xf>
    <xf numFmtId="0" fontId="12" fillId="2" borderId="0" xfId="2" applyFont="1" applyFill="1" applyAlignment="1" applyProtection="1">
      <alignment horizontal="center" vertical="center" wrapText="1"/>
    </xf>
    <xf numFmtId="0" fontId="35" fillId="2" borderId="61" xfId="0" applyFont="1" applyFill="1" applyBorder="1" applyAlignment="1" applyProtection="1">
      <alignment horizontal="center" vertical="top" wrapText="1"/>
      <protection locked="0"/>
    </xf>
    <xf numFmtId="0" fontId="35" fillId="2" borderId="53" xfId="0" applyFont="1" applyFill="1" applyBorder="1" applyAlignment="1" applyProtection="1">
      <alignment horizontal="center" vertical="top" wrapText="1"/>
      <protection locked="0"/>
    </xf>
    <xf numFmtId="0" fontId="35" fillId="2" borderId="0" xfId="0" applyFont="1" applyFill="1" applyAlignment="1">
      <alignment vertical="top" wrapText="1"/>
    </xf>
    <xf numFmtId="0" fontId="35" fillId="2" borderId="52" xfId="0" applyFont="1" applyFill="1" applyBorder="1" applyAlignment="1" applyProtection="1">
      <alignment horizontal="center" vertical="top" wrapText="1"/>
      <protection locked="0"/>
    </xf>
    <xf numFmtId="0" fontId="35" fillId="2" borderId="13" xfId="0" applyFont="1" applyFill="1" applyBorder="1" applyAlignment="1" applyProtection="1">
      <alignment horizontal="center" vertical="top" wrapText="1"/>
      <protection locked="0"/>
    </xf>
    <xf numFmtId="0" fontId="35" fillId="2" borderId="8" xfId="0" applyFont="1" applyFill="1" applyBorder="1" applyAlignment="1" applyProtection="1">
      <alignment horizontal="center" vertical="top" wrapText="1"/>
      <protection locked="0"/>
    </xf>
    <xf numFmtId="0" fontId="35" fillId="2" borderId="14" xfId="0" applyFont="1" applyFill="1" applyBorder="1" applyAlignment="1" applyProtection="1">
      <alignment horizontal="center" vertical="top" wrapText="1"/>
      <protection locked="0"/>
    </xf>
    <xf numFmtId="0" fontId="35" fillId="2" borderId="0" xfId="0" applyFont="1" applyFill="1" applyBorder="1" applyAlignment="1">
      <alignment vertical="top" wrapText="1"/>
    </xf>
    <xf numFmtId="0" fontId="11" fillId="2" borderId="13"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1" fillId="2" borderId="14" xfId="0" applyFont="1" applyFill="1" applyBorder="1" applyAlignment="1" applyProtection="1">
      <alignment horizontal="center" vertical="center" wrapText="1"/>
      <protection locked="0"/>
    </xf>
    <xf numFmtId="0" fontId="11" fillId="2" borderId="54"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protection locked="0"/>
    </xf>
    <xf numFmtId="0" fontId="7" fillId="2" borderId="13" xfId="0" applyFont="1" applyFill="1" applyBorder="1" applyAlignment="1" applyProtection="1">
      <alignment horizontal="center" vertical="center" wrapText="1"/>
      <protection locked="0"/>
    </xf>
    <xf numFmtId="0" fontId="8" fillId="2" borderId="0" xfId="0" applyFont="1" applyFill="1" applyBorder="1"/>
    <xf numFmtId="0" fontId="7" fillId="2" borderId="8" xfId="0"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protection locked="0"/>
    </xf>
    <xf numFmtId="0" fontId="7" fillId="2" borderId="14" xfId="0" applyFont="1" applyFill="1" applyBorder="1" applyAlignment="1" applyProtection="1">
      <alignment horizontal="center" vertical="center" wrapText="1"/>
      <protection locked="0"/>
    </xf>
    <xf numFmtId="0" fontId="21" fillId="0" borderId="0" xfId="0" applyFont="1" applyFill="1" applyBorder="1"/>
    <xf numFmtId="0" fontId="19" fillId="2" borderId="0" xfId="0" applyFont="1" applyFill="1" applyAlignment="1">
      <alignment horizontal="center" vertical="center"/>
    </xf>
    <xf numFmtId="0" fontId="17" fillId="2" borderId="13" xfId="0" applyFont="1" applyFill="1" applyBorder="1" applyAlignment="1" applyProtection="1">
      <alignment horizontal="center" vertical="center"/>
      <protection locked="0"/>
    </xf>
    <xf numFmtId="0" fontId="18" fillId="2" borderId="0" xfId="0" applyFont="1" applyFill="1" applyBorder="1"/>
    <xf numFmtId="0" fontId="17" fillId="2" borderId="8" xfId="0" applyFont="1" applyFill="1" applyBorder="1" applyAlignment="1" applyProtection="1">
      <alignment horizontal="center" vertical="center"/>
      <protection locked="0"/>
    </xf>
    <xf numFmtId="0" fontId="17" fillId="2" borderId="14" xfId="0" applyFont="1" applyFill="1" applyBorder="1" applyAlignment="1" applyProtection="1">
      <alignment horizontal="center" vertical="center"/>
      <protection locked="0"/>
    </xf>
    <xf numFmtId="0" fontId="17" fillId="2" borderId="13" xfId="0" applyFont="1" applyFill="1" applyBorder="1" applyAlignment="1" applyProtection="1">
      <alignment horizontal="center" vertical="center" wrapText="1"/>
      <protection locked="0"/>
    </xf>
    <xf numFmtId="0" fontId="10" fillId="2" borderId="13" xfId="0" applyFont="1" applyFill="1" applyBorder="1" applyAlignment="1" applyProtection="1">
      <alignment horizontal="center" vertical="top" wrapText="1"/>
      <protection locked="0"/>
    </xf>
    <xf numFmtId="0" fontId="59" fillId="10" borderId="1" xfId="0" applyFont="1" applyFill="1" applyBorder="1" applyAlignment="1">
      <alignment horizontal="center" vertical="top"/>
    </xf>
    <xf numFmtId="0" fontId="59" fillId="10" borderId="1" xfId="0" applyFont="1" applyFill="1" applyBorder="1" applyAlignment="1">
      <alignment horizontal="center" vertical="top" wrapText="1"/>
    </xf>
    <xf numFmtId="0" fontId="10" fillId="2" borderId="0" xfId="0" applyFont="1" applyFill="1" applyAlignment="1">
      <alignment vertical="top" wrapText="1"/>
    </xf>
    <xf numFmtId="2" fontId="25" fillId="2" borderId="0" xfId="0" applyNumberFormat="1" applyFont="1" applyFill="1" applyBorder="1" applyAlignment="1" applyProtection="1">
      <alignment horizontal="center" vertical="top" wrapText="1"/>
      <protection hidden="1"/>
    </xf>
    <xf numFmtId="2" fontId="29" fillId="2" borderId="0" xfId="0" applyNumberFormat="1" applyFont="1" applyFill="1" applyBorder="1" applyAlignment="1" applyProtection="1">
      <alignment horizontal="center" vertical="top" textRotation="90" wrapText="1"/>
      <protection hidden="1"/>
    </xf>
    <xf numFmtId="0" fontId="25" fillId="2" borderId="0" xfId="0" applyFont="1" applyFill="1" applyBorder="1" applyAlignment="1" applyProtection="1">
      <alignment horizontal="center" vertical="top" wrapText="1"/>
      <protection hidden="1"/>
    </xf>
    <xf numFmtId="0" fontId="29" fillId="2" borderId="0" xfId="0" applyFont="1" applyFill="1" applyBorder="1" applyAlignment="1" applyProtection="1">
      <alignment horizontal="center" vertical="top" textRotation="90" wrapText="1"/>
      <protection hidden="1"/>
    </xf>
    <xf numFmtId="0" fontId="24" fillId="2" borderId="1" xfId="0" applyFont="1" applyFill="1" applyBorder="1" applyAlignment="1" applyProtection="1">
      <alignment horizontal="center" vertical="top" wrapText="1"/>
      <protection hidden="1"/>
    </xf>
    <xf numFmtId="0" fontId="35" fillId="2" borderId="16" xfId="0" applyFont="1" applyFill="1" applyBorder="1" applyAlignment="1" applyProtection="1">
      <alignment horizontal="center" vertical="top" wrapText="1"/>
      <protection locked="0"/>
    </xf>
    <xf numFmtId="0" fontId="35" fillId="2" borderId="17" xfId="0" applyFont="1" applyFill="1" applyBorder="1" applyAlignment="1" applyProtection="1">
      <alignment horizontal="center" vertical="top" wrapText="1"/>
      <protection locked="0"/>
    </xf>
    <xf numFmtId="0" fontId="35" fillId="2" borderId="18" xfId="0" applyFont="1" applyFill="1" applyBorder="1" applyAlignment="1" applyProtection="1">
      <alignment horizontal="center" vertical="top" wrapText="1"/>
      <protection locked="0"/>
    </xf>
    <xf numFmtId="0" fontId="35" fillId="2" borderId="16" xfId="0" quotePrefix="1" applyFont="1" applyFill="1" applyBorder="1" applyAlignment="1" applyProtection="1">
      <alignment horizontal="center" vertical="top" wrapText="1"/>
      <protection locked="0"/>
    </xf>
    <xf numFmtId="165" fontId="25" fillId="2" borderId="0" xfId="0" applyNumberFormat="1" applyFont="1" applyFill="1" applyBorder="1" applyAlignment="1" applyProtection="1">
      <alignment horizontal="center" vertical="top" wrapText="1"/>
      <protection hidden="1"/>
    </xf>
    <xf numFmtId="166" fontId="25" fillId="2" borderId="0" xfId="0" applyNumberFormat="1" applyFont="1" applyFill="1" applyBorder="1" applyAlignment="1" applyProtection="1">
      <alignment horizontal="center" vertical="top" wrapText="1"/>
      <protection hidden="1"/>
    </xf>
    <xf numFmtId="0" fontId="24" fillId="2" borderId="16" xfId="0" applyFont="1" applyFill="1" applyBorder="1" applyAlignment="1" applyProtection="1">
      <alignment horizontal="center" vertical="top" wrapText="1"/>
      <protection locked="0"/>
    </xf>
    <xf numFmtId="0" fontId="24" fillId="2" borderId="17" xfId="0" applyFont="1" applyFill="1" applyBorder="1" applyAlignment="1" applyProtection="1">
      <alignment horizontal="center" vertical="top" wrapText="1"/>
      <protection locked="0"/>
    </xf>
    <xf numFmtId="0" fontId="24" fillId="2" borderId="18" xfId="0" applyFont="1" applyFill="1" applyBorder="1" applyAlignment="1" applyProtection="1">
      <alignment horizontal="center" vertical="top" wrapText="1"/>
      <protection locked="0"/>
    </xf>
    <xf numFmtId="0" fontId="24" fillId="2" borderId="16" xfId="0" applyFont="1" applyFill="1" applyBorder="1" applyAlignment="1" applyProtection="1">
      <alignment horizontal="center" vertical="top"/>
      <protection locked="0"/>
    </xf>
    <xf numFmtId="0" fontId="24" fillId="2" borderId="17" xfId="0" applyFont="1" applyFill="1" applyBorder="1" applyAlignment="1" applyProtection="1">
      <alignment horizontal="center" vertical="top"/>
      <protection locked="0"/>
    </xf>
    <xf numFmtId="0" fontId="24" fillId="2" borderId="18" xfId="0" applyFont="1" applyFill="1" applyBorder="1" applyAlignment="1" applyProtection="1">
      <alignment horizontal="center" vertical="top"/>
      <protection locked="0"/>
    </xf>
    <xf numFmtId="0" fontId="29" fillId="6" borderId="48" xfId="0" applyFont="1" applyFill="1" applyBorder="1" applyAlignment="1" applyProtection="1">
      <alignment horizontal="center" vertical="top"/>
      <protection locked="0"/>
    </xf>
    <xf numFmtId="0" fontId="29" fillId="6" borderId="49" xfId="0" applyFont="1" applyFill="1" applyBorder="1" applyAlignment="1" applyProtection="1">
      <alignment horizontal="center" vertical="top"/>
      <protection locked="0"/>
    </xf>
    <xf numFmtId="0" fontId="29" fillId="6" borderId="50" xfId="0" applyFont="1" applyFill="1" applyBorder="1" applyAlignment="1" applyProtection="1">
      <alignment horizontal="center" vertical="top"/>
      <protection locked="0"/>
    </xf>
    <xf numFmtId="0" fontId="29" fillId="6" borderId="2" xfId="0" applyFont="1" applyFill="1" applyBorder="1" applyAlignment="1" applyProtection="1">
      <alignment horizontal="left" vertical="top" wrapText="1"/>
      <protection locked="0"/>
    </xf>
    <xf numFmtId="0" fontId="29" fillId="6" borderId="20" xfId="0" applyFont="1" applyFill="1" applyBorder="1" applyAlignment="1" applyProtection="1">
      <alignment horizontal="left" vertical="top" wrapText="1"/>
      <protection locked="0"/>
    </xf>
    <xf numFmtId="0" fontId="24" fillId="2" borderId="13" xfId="0" applyFont="1" applyFill="1" applyBorder="1" applyAlignment="1" applyProtection="1">
      <alignment horizontal="center" vertical="top" wrapText="1"/>
      <protection locked="0"/>
    </xf>
    <xf numFmtId="0" fontId="24" fillId="2" borderId="8" xfId="0" applyFont="1" applyFill="1" applyBorder="1" applyAlignment="1" applyProtection="1">
      <alignment horizontal="center" vertical="top" wrapText="1"/>
      <protection locked="0"/>
    </xf>
    <xf numFmtId="0" fontId="24" fillId="2" borderId="14" xfId="0" applyFont="1" applyFill="1" applyBorder="1" applyAlignment="1" applyProtection="1">
      <alignment horizontal="center" vertical="top" wrapText="1"/>
      <protection locked="0"/>
    </xf>
    <xf numFmtId="2" fontId="29" fillId="2" borderId="0" xfId="0" applyNumberFormat="1" applyFont="1" applyFill="1" applyBorder="1" applyAlignment="1">
      <alignment horizontal="center" vertical="top" textRotation="90" wrapText="1"/>
    </xf>
    <xf numFmtId="2" fontId="26" fillId="2" borderId="0" xfId="0" applyNumberFormat="1" applyFont="1" applyFill="1" applyBorder="1" applyAlignment="1">
      <alignment horizontal="center" vertical="top" wrapText="1"/>
    </xf>
    <xf numFmtId="2" fontId="32" fillId="2" borderId="0" xfId="0" applyNumberFormat="1" applyFont="1" applyFill="1" applyBorder="1" applyAlignment="1">
      <alignment horizontal="center" vertical="top" textRotation="90" wrapText="1"/>
    </xf>
    <xf numFmtId="165" fontId="26" fillId="2" borderId="0" xfId="0" applyNumberFormat="1" applyFont="1" applyFill="1" applyBorder="1" applyAlignment="1">
      <alignment horizontal="center" vertical="top" wrapText="1"/>
    </xf>
    <xf numFmtId="166" fontId="26" fillId="2" borderId="0" xfId="0" applyNumberFormat="1" applyFont="1" applyFill="1" applyBorder="1" applyAlignment="1">
      <alignment horizontal="center" vertical="top" wrapText="1"/>
    </xf>
    <xf numFmtId="0" fontId="34" fillId="0" borderId="12" xfId="0" applyFont="1" applyFill="1" applyBorder="1" applyAlignment="1">
      <alignment horizontal="left" vertical="top" wrapText="1"/>
    </xf>
    <xf numFmtId="0" fontId="34" fillId="0" borderId="10" xfId="0" applyFont="1" applyFill="1" applyBorder="1" applyAlignment="1">
      <alignment horizontal="left" vertical="top" wrapText="1"/>
    </xf>
    <xf numFmtId="0" fontId="34" fillId="0" borderId="11" xfId="0" applyFont="1" applyFill="1" applyBorder="1" applyAlignment="1">
      <alignment horizontal="left" vertical="top" wrapText="1"/>
    </xf>
    <xf numFmtId="0" fontId="34" fillId="0" borderId="16" xfId="0" applyFont="1" applyFill="1" applyBorder="1" applyAlignment="1">
      <alignment horizontal="left" vertical="top" wrapText="1"/>
    </xf>
    <xf numFmtId="0" fontId="34" fillId="0" borderId="17" xfId="0" applyFont="1" applyFill="1" applyBorder="1" applyAlignment="1">
      <alignment horizontal="left" vertical="top" wrapText="1"/>
    </xf>
    <xf numFmtId="0" fontId="34" fillId="0" borderId="18" xfId="0" applyFont="1" applyFill="1" applyBorder="1" applyAlignment="1">
      <alignment horizontal="left" vertical="top" wrapText="1"/>
    </xf>
    <xf numFmtId="0" fontId="24" fillId="2" borderId="13" xfId="0" applyFont="1" applyFill="1" applyBorder="1" applyAlignment="1" applyProtection="1">
      <alignment horizontal="center" vertical="top"/>
      <protection locked="0"/>
    </xf>
    <xf numFmtId="0" fontId="24" fillId="2" borderId="8" xfId="0" applyFont="1" applyFill="1" applyBorder="1" applyAlignment="1" applyProtection="1">
      <alignment horizontal="center" vertical="top"/>
      <protection locked="0"/>
    </xf>
    <xf numFmtId="0" fontId="24" fillId="2" borderId="14" xfId="0" applyFont="1" applyFill="1" applyBorder="1" applyAlignment="1" applyProtection="1">
      <alignment horizontal="center" vertical="top"/>
      <protection locked="0"/>
    </xf>
    <xf numFmtId="0" fontId="24" fillId="2" borderId="55" xfId="0" applyFont="1" applyFill="1" applyBorder="1" applyAlignment="1" applyProtection="1">
      <alignment horizontal="center" vertical="top" wrapText="1"/>
      <protection hidden="1"/>
    </xf>
    <xf numFmtId="0" fontId="24" fillId="2" borderId="51" xfId="0" applyFont="1" applyFill="1" applyBorder="1" applyAlignment="1" applyProtection="1">
      <alignment horizontal="center" vertical="top" wrapText="1"/>
      <protection hidden="1"/>
    </xf>
    <xf numFmtId="0" fontId="24" fillId="2" borderId="56" xfId="0" applyFont="1" applyFill="1" applyBorder="1" applyAlignment="1" applyProtection="1">
      <alignment horizontal="center" vertical="top" wrapText="1"/>
      <protection hidden="1"/>
    </xf>
    <xf numFmtId="0" fontId="29" fillId="6" borderId="27" xfId="0" applyFont="1" applyFill="1" applyBorder="1" applyAlignment="1" applyProtection="1">
      <alignment horizontal="center" vertical="top" wrapText="1"/>
      <protection locked="0"/>
    </xf>
    <xf numFmtId="0" fontId="29" fillId="6" borderId="19" xfId="0" applyFont="1" applyFill="1" applyBorder="1" applyAlignment="1" applyProtection="1">
      <alignment horizontal="center" vertical="top" wrapText="1"/>
      <protection locked="0"/>
    </xf>
    <xf numFmtId="0" fontId="29" fillId="6" borderId="20" xfId="0" applyFont="1" applyFill="1" applyBorder="1" applyAlignment="1" applyProtection="1">
      <alignment horizontal="center" vertical="top" wrapText="1"/>
      <protection locked="0"/>
    </xf>
    <xf numFmtId="0" fontId="24" fillId="0" borderId="12" xfId="0" applyFont="1" applyFill="1" applyBorder="1" applyAlignment="1">
      <alignment horizontal="left" vertical="top" wrapText="1"/>
    </xf>
    <xf numFmtId="0" fontId="24" fillId="0" borderId="10" xfId="0" applyFont="1" applyFill="1" applyBorder="1" applyAlignment="1">
      <alignment horizontal="left" vertical="top" wrapText="1"/>
    </xf>
    <xf numFmtId="0" fontId="24" fillId="0" borderId="11" xfId="0" applyFont="1" applyFill="1" applyBorder="1" applyAlignment="1">
      <alignment horizontal="left" vertical="top" wrapText="1"/>
    </xf>
    <xf numFmtId="0" fontId="24" fillId="0" borderId="16" xfId="0" applyFont="1" applyFill="1" applyBorder="1" applyAlignment="1">
      <alignment horizontal="left" vertical="top" wrapText="1"/>
    </xf>
    <xf numFmtId="0" fontId="24" fillId="0" borderId="17" xfId="0" applyFont="1" applyFill="1" applyBorder="1" applyAlignment="1">
      <alignment horizontal="left" vertical="top" wrapText="1"/>
    </xf>
    <xf numFmtId="0" fontId="24" fillId="0" borderId="18" xfId="0" applyFont="1" applyFill="1" applyBorder="1" applyAlignment="1">
      <alignment horizontal="left" vertical="top" wrapText="1"/>
    </xf>
    <xf numFmtId="0" fontId="35" fillId="2" borderId="13" xfId="0" applyFont="1" applyFill="1" applyBorder="1" applyAlignment="1" applyProtection="1">
      <alignment horizontal="center" vertical="top" wrapText="1"/>
      <protection locked="0"/>
    </xf>
    <xf numFmtId="0" fontId="35" fillId="2" borderId="8" xfId="0" applyFont="1" applyFill="1" applyBorder="1" applyAlignment="1" applyProtection="1">
      <alignment horizontal="center" vertical="top" wrapText="1"/>
      <protection locked="0"/>
    </xf>
    <xf numFmtId="0" fontId="35" fillId="2" borderId="14" xfId="0" applyFont="1" applyFill="1" applyBorder="1" applyAlignment="1" applyProtection="1">
      <alignment horizontal="center" vertical="top" wrapText="1"/>
      <protection locked="0"/>
    </xf>
    <xf numFmtId="0" fontId="29" fillId="6" borderId="1" xfId="0" applyFont="1" applyFill="1" applyBorder="1" applyAlignment="1" applyProtection="1">
      <alignment horizontal="center" vertical="top" textRotation="90" wrapText="1"/>
      <protection locked="0"/>
    </xf>
    <xf numFmtId="0" fontId="29" fillId="6" borderId="2" xfId="0" applyFont="1" applyFill="1" applyBorder="1" applyAlignment="1" applyProtection="1">
      <alignment horizontal="center" vertical="top" textRotation="90" wrapText="1"/>
      <protection locked="0"/>
    </xf>
    <xf numFmtId="0" fontId="29" fillId="6" borderId="1" xfId="0" applyFont="1" applyFill="1" applyBorder="1" applyAlignment="1" applyProtection="1">
      <alignment horizontal="center" vertical="top"/>
      <protection locked="0"/>
    </xf>
    <xf numFmtId="0" fontId="29" fillId="6" borderId="2" xfId="0" applyFont="1" applyFill="1" applyBorder="1" applyAlignment="1" applyProtection="1">
      <alignment horizontal="center" vertical="top"/>
      <protection locked="0"/>
    </xf>
    <xf numFmtId="0" fontId="29" fillId="6" borderId="1" xfId="0" applyFont="1" applyFill="1" applyBorder="1" applyAlignment="1" applyProtection="1">
      <alignment horizontal="center" vertical="top" wrapText="1"/>
      <protection locked="0"/>
    </xf>
    <xf numFmtId="0" fontId="29" fillId="6" borderId="2" xfId="0" applyFont="1" applyFill="1" applyBorder="1" applyAlignment="1" applyProtection="1">
      <alignment horizontal="center" vertical="top" wrapText="1"/>
      <protection locked="0"/>
    </xf>
    <xf numFmtId="0" fontId="24" fillId="0" borderId="12" xfId="0" applyFont="1" applyFill="1" applyBorder="1" applyAlignment="1">
      <alignment vertical="top" wrapText="1"/>
    </xf>
    <xf numFmtId="0" fontId="24" fillId="0" borderId="10" xfId="0" applyFont="1" applyFill="1" applyBorder="1" applyAlignment="1">
      <alignment vertical="top" wrapText="1"/>
    </xf>
    <xf numFmtId="0" fontId="24" fillId="0" borderId="11" xfId="0" applyFont="1" applyFill="1" applyBorder="1" applyAlignment="1">
      <alignment vertical="top" wrapText="1"/>
    </xf>
    <xf numFmtId="0" fontId="24" fillId="2" borderId="36" xfId="0" applyFont="1" applyFill="1" applyBorder="1" applyAlignment="1" applyProtection="1">
      <alignment horizontal="center" vertical="top"/>
      <protection locked="0"/>
    </xf>
    <xf numFmtId="0" fontId="24" fillId="2" borderId="23" xfId="0" applyFont="1" applyFill="1" applyBorder="1" applyAlignment="1" applyProtection="1">
      <alignment horizontal="center" vertical="top"/>
      <protection locked="0"/>
    </xf>
    <xf numFmtId="0" fontId="24" fillId="2" borderId="37" xfId="0" applyFont="1" applyFill="1" applyBorder="1" applyAlignment="1" applyProtection="1">
      <alignment horizontal="center" vertical="top"/>
      <protection locked="0"/>
    </xf>
    <xf numFmtId="0" fontId="24" fillId="2" borderId="16" xfId="0" applyFont="1" applyFill="1" applyBorder="1" applyAlignment="1" applyProtection="1">
      <alignment horizontal="left" vertical="top" wrapText="1"/>
      <protection locked="0"/>
    </xf>
    <xf numFmtId="0" fontId="24" fillId="2" borderId="17" xfId="0" applyFont="1" applyFill="1" applyBorder="1" applyAlignment="1" applyProtection="1">
      <alignment horizontal="left" vertical="top" wrapText="1"/>
      <protection locked="0"/>
    </xf>
    <xf numFmtId="0" fontId="24" fillId="2" borderId="18" xfId="0" applyFont="1" applyFill="1" applyBorder="1" applyAlignment="1" applyProtection="1">
      <alignment horizontal="left" vertical="top" wrapText="1"/>
      <protection locked="0"/>
    </xf>
    <xf numFmtId="0" fontId="24" fillId="2" borderId="2" xfId="0" applyFont="1" applyFill="1" applyBorder="1" applyAlignment="1" applyProtection="1">
      <alignment horizontal="center" vertical="top" wrapText="1"/>
      <protection hidden="1"/>
    </xf>
    <xf numFmtId="0" fontId="24" fillId="2" borderId="19" xfId="0" applyFont="1" applyFill="1" applyBorder="1" applyAlignment="1" applyProtection="1">
      <alignment horizontal="center" vertical="top" wrapText="1"/>
      <protection hidden="1"/>
    </xf>
    <xf numFmtId="0" fontId="24" fillId="2" borderId="20" xfId="0" applyFont="1" applyFill="1" applyBorder="1" applyAlignment="1" applyProtection="1">
      <alignment horizontal="center" vertical="top" wrapText="1"/>
      <protection hidden="1"/>
    </xf>
    <xf numFmtId="0" fontId="35" fillId="2" borderId="13" xfId="0" quotePrefix="1" applyFont="1" applyFill="1" applyBorder="1" applyAlignment="1" applyProtection="1">
      <alignment horizontal="center" vertical="top" wrapText="1"/>
      <protection locked="0"/>
    </xf>
    <xf numFmtId="0" fontId="25" fillId="6" borderId="6" xfId="0" applyFont="1" applyFill="1" applyBorder="1" applyAlignment="1">
      <alignment horizontal="left" vertical="top" wrapText="1"/>
    </xf>
    <xf numFmtId="0" fontId="25" fillId="6" borderId="7" xfId="0" applyFont="1" applyFill="1" applyBorder="1" applyAlignment="1">
      <alignment horizontal="left" vertical="top" wrapText="1"/>
    </xf>
    <xf numFmtId="0" fontId="29" fillId="6" borderId="2" xfId="0" applyFont="1" applyFill="1" applyBorder="1" applyAlignment="1">
      <alignment horizontal="center" vertical="top" wrapText="1"/>
    </xf>
    <xf numFmtId="0" fontId="29" fillId="6" borderId="19" xfId="0" applyFont="1" applyFill="1" applyBorder="1" applyAlignment="1">
      <alignment horizontal="center" vertical="top" wrapText="1"/>
    </xf>
    <xf numFmtId="0" fontId="29" fillId="6" borderId="20" xfId="0" applyFont="1" applyFill="1" applyBorder="1" applyAlignment="1">
      <alignment horizontal="center" vertical="top" wrapText="1"/>
    </xf>
    <xf numFmtId="0" fontId="29" fillId="2" borderId="0" xfId="0" applyFont="1" applyFill="1" applyBorder="1" applyAlignment="1">
      <alignment horizontal="center" vertical="top" textRotation="90" wrapText="1"/>
    </xf>
    <xf numFmtId="0" fontId="24" fillId="0" borderId="12" xfId="0" applyFont="1" applyFill="1" applyBorder="1" applyAlignment="1" applyProtection="1">
      <alignment horizontal="left" vertical="top" wrapText="1"/>
    </xf>
    <xf numFmtId="0" fontId="24" fillId="0" borderId="10" xfId="0" applyFont="1" applyFill="1" applyBorder="1" applyAlignment="1" applyProtection="1">
      <alignment horizontal="left" vertical="top" wrapText="1"/>
    </xf>
    <xf numFmtId="0" fontId="24" fillId="0" borderId="11" xfId="0" applyFont="1" applyFill="1" applyBorder="1" applyAlignment="1" applyProtection="1">
      <alignment horizontal="left" vertical="top" wrapText="1"/>
    </xf>
    <xf numFmtId="0" fontId="34" fillId="6" borderId="6" xfId="0" applyFont="1" applyFill="1" applyBorder="1" applyAlignment="1" applyProtection="1">
      <alignment horizontal="left" vertical="top" wrapText="1"/>
    </xf>
    <xf numFmtId="0" fontId="34" fillId="6" borderId="7" xfId="0" applyFont="1" applyFill="1" applyBorder="1" applyAlignment="1" applyProtection="1">
      <alignment horizontal="left" vertical="top" wrapText="1"/>
    </xf>
    <xf numFmtId="0" fontId="34" fillId="6" borderId="1" xfId="0" applyFont="1" applyFill="1" applyBorder="1" applyAlignment="1" applyProtection="1">
      <alignment horizontal="left" vertical="top" wrapText="1"/>
    </xf>
    <xf numFmtId="0" fontId="34" fillId="6" borderId="2" xfId="0" applyFont="1" applyFill="1" applyBorder="1" applyAlignment="1" applyProtection="1">
      <alignment horizontal="left" vertical="top" wrapText="1"/>
    </xf>
    <xf numFmtId="0" fontId="24" fillId="10" borderId="1" xfId="0" applyFont="1" applyFill="1" applyBorder="1" applyAlignment="1" applyProtection="1">
      <alignment horizontal="left" vertical="top" wrapText="1"/>
    </xf>
    <xf numFmtId="0" fontId="29" fillId="6" borderId="1" xfId="0" applyFont="1" applyFill="1" applyBorder="1" applyAlignment="1" applyProtection="1">
      <alignment horizontal="left" vertical="top" wrapText="1"/>
    </xf>
    <xf numFmtId="0" fontId="29" fillId="6" borderId="2" xfId="0" applyFont="1" applyFill="1" applyBorder="1" applyAlignment="1" applyProtection="1">
      <alignment horizontal="left" vertical="top" wrapText="1"/>
    </xf>
    <xf numFmtId="0" fontId="25" fillId="6" borderId="1" xfId="0" applyFont="1" applyFill="1" applyBorder="1" applyAlignment="1" applyProtection="1">
      <alignment horizontal="left" vertical="top" wrapText="1"/>
    </xf>
    <xf numFmtId="0" fontId="25" fillId="6" borderId="2" xfId="0" applyFont="1" applyFill="1" applyBorder="1" applyAlignment="1" applyProtection="1">
      <alignment horizontal="left" vertical="top" wrapText="1"/>
    </xf>
    <xf numFmtId="0" fontId="24" fillId="0" borderId="15" xfId="0" applyFont="1" applyFill="1" applyBorder="1" applyAlignment="1" applyProtection="1">
      <alignment horizontal="left" vertical="top" wrapText="1"/>
    </xf>
    <xf numFmtId="0" fontId="29" fillId="6" borderId="1" xfId="0" applyFont="1" applyFill="1" applyBorder="1" applyAlignment="1">
      <alignment horizontal="center" vertical="top" textRotation="90" wrapText="1"/>
    </xf>
    <xf numFmtId="0" fontId="29" fillId="6" borderId="2" xfId="0" applyFont="1" applyFill="1" applyBorder="1" applyAlignment="1">
      <alignment horizontal="center" vertical="top" textRotation="90" wrapText="1"/>
    </xf>
    <xf numFmtId="0" fontId="59" fillId="10" borderId="1" xfId="0" applyFont="1" applyFill="1" applyBorder="1" applyAlignment="1" applyProtection="1">
      <alignment horizontal="center" vertical="top" wrapText="1"/>
      <protection hidden="1"/>
    </xf>
    <xf numFmtId="0" fontId="24" fillId="2" borderId="44" xfId="0" applyFont="1" applyFill="1" applyBorder="1" applyAlignment="1" applyProtection="1">
      <alignment horizontal="center" vertical="top" wrapText="1"/>
      <protection hidden="1"/>
    </xf>
    <xf numFmtId="0" fontId="24" fillId="2" borderId="9" xfId="0" applyFont="1" applyFill="1" applyBorder="1" applyAlignment="1" applyProtection="1">
      <alignment horizontal="center" vertical="top" wrapText="1"/>
      <protection hidden="1"/>
    </xf>
    <xf numFmtId="0" fontId="24" fillId="2" borderId="45" xfId="0" applyFont="1" applyFill="1" applyBorder="1" applyAlignment="1" applyProtection="1">
      <alignment horizontal="center" vertical="top" wrapText="1"/>
      <protection hidden="1"/>
    </xf>
    <xf numFmtId="0" fontId="29" fillId="6" borderId="1" xfId="0" applyFont="1" applyFill="1" applyBorder="1" applyAlignment="1" applyProtection="1">
      <alignment horizontal="center" vertical="top" textRotation="90" wrapText="1"/>
      <protection hidden="1"/>
    </xf>
    <xf numFmtId="0" fontId="29" fillId="6" borderId="2" xfId="0" applyFont="1" applyFill="1" applyBorder="1" applyAlignment="1" applyProtection="1">
      <alignment horizontal="center" vertical="top" textRotation="90" wrapText="1"/>
      <protection hidden="1"/>
    </xf>
    <xf numFmtId="0" fontId="29" fillId="6" borderId="3" xfId="0" applyFont="1" applyFill="1" applyBorder="1" applyAlignment="1" applyProtection="1">
      <alignment horizontal="center" vertical="top" textRotation="90" wrapText="1"/>
      <protection hidden="1"/>
    </xf>
    <xf numFmtId="0" fontId="24" fillId="2" borderId="3" xfId="0" applyFont="1" applyFill="1" applyBorder="1" applyAlignment="1" applyProtection="1">
      <alignment horizontal="center" vertical="top" wrapText="1"/>
      <protection hidden="1"/>
    </xf>
    <xf numFmtId="0" fontId="35" fillId="2" borderId="0" xfId="0" applyFont="1" applyFill="1" applyBorder="1" applyAlignment="1">
      <alignment horizontal="left" vertical="top" wrapText="1"/>
    </xf>
    <xf numFmtId="0" fontId="24" fillId="2" borderId="0" xfId="0" applyFont="1" applyFill="1" applyBorder="1" applyAlignment="1">
      <alignment horizontal="center" vertical="top"/>
    </xf>
    <xf numFmtId="164" fontId="24" fillId="2" borderId="0" xfId="0" applyNumberFormat="1" applyFont="1" applyFill="1" applyBorder="1" applyAlignment="1">
      <alignment horizontal="center" vertical="top"/>
    </xf>
    <xf numFmtId="0" fontId="29" fillId="6" borderId="1" xfId="0" applyFont="1" applyFill="1" applyBorder="1" applyAlignment="1">
      <alignment horizontal="center" vertical="top"/>
    </xf>
    <xf numFmtId="0" fontId="29" fillId="6" borderId="2" xfId="0" applyFont="1" applyFill="1" applyBorder="1" applyAlignment="1">
      <alignment horizontal="center" vertical="top"/>
    </xf>
    <xf numFmtId="0" fontId="29" fillId="6" borderId="1" xfId="0" applyFont="1" applyFill="1" applyBorder="1" applyAlignment="1">
      <alignment horizontal="center" vertical="top" wrapText="1"/>
    </xf>
    <xf numFmtId="0" fontId="29" fillId="6" borderId="4" xfId="0" applyFont="1" applyFill="1" applyBorder="1" applyAlignment="1">
      <alignment horizontal="center" vertical="top"/>
    </xf>
    <xf numFmtId="0" fontId="29" fillId="6" borderId="5" xfId="0" applyFont="1" applyFill="1" applyBorder="1" applyAlignment="1">
      <alignment horizontal="center" vertical="top"/>
    </xf>
    <xf numFmtId="0" fontId="29" fillId="6" borderId="35" xfId="0" applyFont="1" applyFill="1" applyBorder="1" applyAlignment="1">
      <alignment horizontal="center" vertical="top"/>
    </xf>
    <xf numFmtId="0" fontId="59" fillId="10" borderId="1" xfId="0" applyFont="1" applyFill="1" applyBorder="1" applyAlignment="1">
      <alignment horizontal="left" vertical="top" wrapText="1"/>
    </xf>
    <xf numFmtId="0" fontId="24" fillId="2" borderId="16" xfId="0" quotePrefix="1" applyFont="1" applyFill="1" applyBorder="1" applyAlignment="1" applyProtection="1">
      <alignment horizontal="left" vertical="top" wrapText="1"/>
      <protection locked="0"/>
    </xf>
    <xf numFmtId="0" fontId="24" fillId="2" borderId="17" xfId="0" applyFont="1" applyFill="1" applyBorder="1" applyAlignment="1" applyProtection="1">
      <alignment horizontal="left" vertical="top"/>
      <protection locked="0"/>
    </xf>
    <xf numFmtId="0" fontId="24" fillId="2" borderId="18" xfId="0" applyFont="1" applyFill="1" applyBorder="1" applyAlignment="1" applyProtection="1">
      <alignment horizontal="left" vertical="top"/>
      <protection locked="0"/>
    </xf>
    <xf numFmtId="0" fontId="42" fillId="2" borderId="16" xfId="0" applyFont="1" applyFill="1" applyBorder="1" applyAlignment="1" applyProtection="1">
      <alignment horizontal="left" vertical="top" wrapText="1"/>
      <protection locked="0"/>
    </xf>
    <xf numFmtId="0" fontId="24" fillId="2" borderId="12" xfId="0" applyFont="1" applyFill="1" applyBorder="1" applyAlignment="1">
      <alignment horizontal="left" vertical="top" wrapText="1"/>
    </xf>
    <xf numFmtId="0" fontId="24" fillId="2" borderId="10" xfId="0" applyFont="1" applyFill="1" applyBorder="1" applyAlignment="1">
      <alignment horizontal="left" vertical="top" wrapText="1"/>
    </xf>
    <xf numFmtId="0" fontId="24" fillId="2" borderId="11" xfId="0" applyFont="1" applyFill="1" applyBorder="1" applyAlignment="1">
      <alignment horizontal="left" vertical="top" wrapText="1"/>
    </xf>
    <xf numFmtId="0" fontId="24" fillId="2" borderId="13" xfId="0" quotePrefix="1" applyFont="1" applyFill="1" applyBorder="1" applyAlignment="1" applyProtection="1">
      <alignment horizontal="center" vertical="top" wrapText="1"/>
      <protection locked="0"/>
    </xf>
    <xf numFmtId="0" fontId="25" fillId="6" borderId="1" xfId="0" applyFont="1" applyFill="1" applyBorder="1" applyAlignment="1">
      <alignment horizontal="left" vertical="top" wrapText="1"/>
    </xf>
    <xf numFmtId="0" fontId="25" fillId="6" borderId="2" xfId="0" applyFont="1" applyFill="1" applyBorder="1" applyAlignment="1">
      <alignment horizontal="left" vertical="top" wrapText="1"/>
    </xf>
    <xf numFmtId="0" fontId="29" fillId="6" borderId="27" xfId="0" applyFont="1" applyFill="1" applyBorder="1" applyAlignment="1">
      <alignment horizontal="center" vertical="top" wrapText="1"/>
    </xf>
    <xf numFmtId="0" fontId="27" fillId="6" borderId="0" xfId="0" applyFont="1" applyFill="1" applyBorder="1" applyAlignment="1">
      <alignment horizontal="center" vertical="top"/>
    </xf>
    <xf numFmtId="0" fontId="28" fillId="2" borderId="0" xfId="0" applyFont="1" applyFill="1" applyBorder="1" applyAlignment="1">
      <alignment horizontal="justify" vertical="top" wrapText="1"/>
    </xf>
    <xf numFmtId="0" fontId="24" fillId="0" borderId="15" xfId="0" applyFont="1" applyFill="1" applyBorder="1" applyAlignment="1">
      <alignment horizontal="left" vertical="top" wrapText="1"/>
    </xf>
    <xf numFmtId="0" fontId="24" fillId="2" borderId="51" xfId="0" applyFont="1" applyFill="1" applyBorder="1" applyAlignment="1" applyProtection="1">
      <alignment horizontal="center" vertical="top"/>
      <protection locked="0"/>
    </xf>
    <xf numFmtId="0" fontId="24" fillId="2" borderId="56" xfId="0" applyFont="1" applyFill="1" applyBorder="1" applyAlignment="1" applyProtection="1">
      <alignment horizontal="center" vertical="top"/>
      <protection locked="0"/>
    </xf>
    <xf numFmtId="0" fontId="59" fillId="10" borderId="1" xfId="0" applyFont="1" applyFill="1" applyBorder="1" applyAlignment="1" applyProtection="1">
      <alignment horizontal="center" vertical="top"/>
      <protection locked="0"/>
    </xf>
    <xf numFmtId="0" fontId="59" fillId="10" borderId="1" xfId="0" applyFont="1" applyFill="1" applyBorder="1" applyAlignment="1">
      <alignment horizontal="center" vertical="top" wrapText="1"/>
    </xf>
    <xf numFmtId="0" fontId="24" fillId="2" borderId="51" xfId="0" applyFont="1" applyFill="1" applyBorder="1" applyAlignment="1" applyProtection="1">
      <alignment horizontal="left" vertical="top" wrapText="1"/>
      <protection locked="0"/>
    </xf>
    <xf numFmtId="0" fontId="24" fillId="2" borderId="56" xfId="0" applyFont="1" applyFill="1" applyBorder="1" applyAlignment="1" applyProtection="1">
      <alignment horizontal="left" vertical="top" wrapText="1"/>
      <protection locked="0"/>
    </xf>
    <xf numFmtId="0" fontId="24" fillId="2" borderId="16" xfId="0" quotePrefix="1" applyFont="1" applyFill="1" applyBorder="1" applyAlignment="1" applyProtection="1">
      <alignment horizontal="center" vertical="top" wrapText="1"/>
      <protection locked="0"/>
    </xf>
    <xf numFmtId="0" fontId="24" fillId="2" borderId="16" xfId="0" applyFont="1" applyFill="1" applyBorder="1" applyAlignment="1" applyProtection="1">
      <alignment horizontal="left" vertical="top"/>
      <protection locked="0"/>
    </xf>
    <xf numFmtId="0" fontId="33" fillId="10" borderId="1" xfId="0" applyFont="1" applyFill="1" applyBorder="1" applyAlignment="1">
      <alignment horizontal="center" vertical="top" textRotation="90" shrinkToFit="1"/>
    </xf>
    <xf numFmtId="0" fontId="24" fillId="2" borderId="22" xfId="0" applyFont="1" applyFill="1" applyBorder="1" applyAlignment="1" applyProtection="1">
      <alignment horizontal="center" vertical="top" wrapText="1"/>
      <protection hidden="1"/>
    </xf>
    <xf numFmtId="0" fontId="24" fillId="2" borderId="38" xfId="0" applyFont="1" applyFill="1" applyBorder="1" applyAlignment="1" applyProtection="1">
      <alignment horizontal="center" vertical="top"/>
      <protection locked="0"/>
    </xf>
    <xf numFmtId="0" fontId="24" fillId="2" borderId="39" xfId="0" applyFont="1" applyFill="1" applyBorder="1" applyAlignment="1" applyProtection="1">
      <alignment horizontal="center" vertical="top"/>
      <protection locked="0"/>
    </xf>
    <xf numFmtId="0" fontId="24" fillId="2" borderId="40" xfId="0" applyFont="1" applyFill="1" applyBorder="1" applyAlignment="1" applyProtection="1">
      <alignment horizontal="center" vertical="top"/>
      <protection locked="0"/>
    </xf>
    <xf numFmtId="0" fontId="24" fillId="0" borderId="24" xfId="0" applyFont="1" applyFill="1" applyBorder="1" applyAlignment="1">
      <alignment horizontal="left" vertical="top" wrapText="1"/>
    </xf>
    <xf numFmtId="0" fontId="24" fillId="0" borderId="25" xfId="0" applyFont="1" applyFill="1" applyBorder="1" applyAlignment="1">
      <alignment horizontal="left" vertical="top" wrapText="1"/>
    </xf>
    <xf numFmtId="0" fontId="24" fillId="0" borderId="26" xfId="0" applyFont="1" applyFill="1" applyBorder="1" applyAlignment="1">
      <alignment horizontal="left" vertical="top" wrapText="1"/>
    </xf>
    <xf numFmtId="2" fontId="14" fillId="0" borderId="0" xfId="0" applyNumberFormat="1" applyFont="1" applyFill="1" applyBorder="1" applyAlignment="1" applyProtection="1">
      <alignment horizontal="center" vertical="center" wrapText="1"/>
      <protection hidden="1"/>
    </xf>
    <xf numFmtId="2" fontId="13" fillId="0" borderId="0" xfId="0" applyNumberFormat="1" applyFont="1" applyFill="1" applyBorder="1" applyAlignment="1" applyProtection="1">
      <alignment horizontal="center" vertical="center" textRotation="90" wrapText="1"/>
      <protection hidden="1"/>
    </xf>
    <xf numFmtId="2" fontId="14" fillId="2" borderId="0" xfId="0" applyNumberFormat="1" applyFont="1" applyFill="1" applyBorder="1" applyAlignment="1" applyProtection="1">
      <alignment horizontal="center" vertical="center" wrapText="1"/>
      <protection hidden="1"/>
    </xf>
    <xf numFmtId="2" fontId="13" fillId="0" borderId="0" xfId="0" applyNumberFormat="1" applyFont="1" applyFill="1" applyBorder="1" applyAlignment="1">
      <alignment horizontal="center" vertical="center" textRotation="90" wrapText="1"/>
    </xf>
    <xf numFmtId="0" fontId="10" fillId="9" borderId="41" xfId="0" applyFont="1" applyFill="1" applyBorder="1" applyAlignment="1">
      <alignment horizontal="left" vertical="top" wrapText="1"/>
    </xf>
    <xf numFmtId="0" fontId="10" fillId="9" borderId="42" xfId="0" applyFont="1" applyFill="1" applyBorder="1" applyAlignment="1">
      <alignment horizontal="left" vertical="top" wrapText="1"/>
    </xf>
    <xf numFmtId="0" fontId="10" fillId="9" borderId="43" xfId="0" applyFont="1" applyFill="1" applyBorder="1" applyAlignment="1">
      <alignment horizontal="left" vertical="top" wrapText="1"/>
    </xf>
    <xf numFmtId="0" fontId="15"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14" fillId="5" borderId="2"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10" xfId="0" applyFont="1" applyFill="1" applyBorder="1" applyAlignment="1">
      <alignment horizontal="left" vertical="top" wrapText="1"/>
    </xf>
    <xf numFmtId="0" fontId="10" fillId="0" borderId="11" xfId="0" applyFont="1" applyFill="1" applyBorder="1" applyAlignment="1">
      <alignment horizontal="left" vertical="top" wrapText="1"/>
    </xf>
    <xf numFmtId="0" fontId="10" fillId="9" borderId="12" xfId="0" applyFont="1" applyFill="1" applyBorder="1" applyAlignment="1">
      <alignment horizontal="left" vertical="top" wrapText="1"/>
    </xf>
    <xf numFmtId="0" fontId="10" fillId="9" borderId="10" xfId="0" applyFont="1" applyFill="1" applyBorder="1" applyAlignment="1">
      <alignment horizontal="left" vertical="top" wrapText="1"/>
    </xf>
    <xf numFmtId="0" fontId="10" fillId="9" borderId="11" xfId="0" applyFont="1" applyFill="1" applyBorder="1" applyAlignment="1">
      <alignment horizontal="left" vertical="top" wrapText="1"/>
    </xf>
    <xf numFmtId="0" fontId="13" fillId="5" borderId="1" xfId="0" applyFont="1" applyFill="1" applyBorder="1" applyAlignment="1">
      <alignment horizontal="left" vertical="top" wrapText="1"/>
    </xf>
    <xf numFmtId="0" fontId="10" fillId="2" borderId="44" xfId="0" applyFont="1" applyFill="1" applyBorder="1" applyAlignment="1" applyProtection="1">
      <alignment horizontal="center" vertical="center" wrapText="1"/>
      <protection hidden="1"/>
    </xf>
    <xf numFmtId="0" fontId="10" fillId="2" borderId="9" xfId="0" applyFont="1" applyFill="1" applyBorder="1" applyAlignment="1" applyProtection="1">
      <alignment horizontal="center" vertical="center" wrapText="1"/>
      <protection hidden="1"/>
    </xf>
    <xf numFmtId="0" fontId="10" fillId="2" borderId="45" xfId="0" applyFont="1" applyFill="1" applyBorder="1" applyAlignment="1" applyProtection="1">
      <alignment horizontal="center" vertical="center" wrapText="1"/>
      <protection hidden="1"/>
    </xf>
    <xf numFmtId="0" fontId="13" fillId="5" borderId="1" xfId="0" applyFont="1" applyFill="1" applyBorder="1" applyAlignment="1">
      <alignment horizontal="center" vertical="center" textRotation="90" wrapText="1"/>
    </xf>
    <xf numFmtId="0" fontId="13" fillId="5" borderId="2" xfId="0" applyFont="1" applyFill="1" applyBorder="1" applyAlignment="1">
      <alignment horizontal="center" vertical="center" textRotation="90" wrapText="1"/>
    </xf>
    <xf numFmtId="0" fontId="8" fillId="9" borderId="24" xfId="0" applyFont="1" applyFill="1" applyBorder="1" applyAlignment="1">
      <alignment horizontal="left" vertical="top" wrapText="1"/>
    </xf>
    <xf numFmtId="0" fontId="8" fillId="9" borderId="25" xfId="0" applyFont="1" applyFill="1" applyBorder="1" applyAlignment="1">
      <alignment horizontal="left" vertical="top" wrapText="1"/>
    </xf>
    <xf numFmtId="0" fontId="8" fillId="9" borderId="26" xfId="0" applyFont="1" applyFill="1" applyBorder="1" applyAlignment="1">
      <alignment horizontal="left" vertical="top" wrapText="1"/>
    </xf>
    <xf numFmtId="0" fontId="8" fillId="0" borderId="16"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8" xfId="0" applyFont="1" applyFill="1" applyBorder="1" applyAlignment="1">
      <alignment horizontal="left" vertical="top" wrapText="1"/>
    </xf>
    <xf numFmtId="0" fontId="10" fillId="2" borderId="13"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vertical="center"/>
      <protection locked="0"/>
    </xf>
    <xf numFmtId="0" fontId="13" fillId="5"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5" borderId="2" xfId="0" applyFont="1" applyFill="1" applyBorder="1" applyAlignment="1">
      <alignment horizontal="left" vertical="center" wrapText="1"/>
    </xf>
    <xf numFmtId="0" fontId="13" fillId="5" borderId="0" xfId="0" applyFont="1" applyFill="1" applyBorder="1" applyAlignment="1">
      <alignment horizontal="center" vertical="center"/>
    </xf>
    <xf numFmtId="0" fontId="9" fillId="2" borderId="0" xfId="0" applyFont="1" applyFill="1" applyBorder="1" applyAlignment="1">
      <alignment horizontal="justify" vertical="top" wrapText="1"/>
    </xf>
    <xf numFmtId="0" fontId="13" fillId="5" borderId="1" xfId="0" applyFont="1" applyFill="1" applyBorder="1" applyAlignment="1" applyProtection="1">
      <alignment horizontal="center" vertical="center" textRotation="90" wrapText="1"/>
      <protection hidden="1"/>
    </xf>
    <xf numFmtId="0" fontId="13" fillId="5" borderId="2" xfId="0" applyFont="1" applyFill="1" applyBorder="1" applyAlignment="1" applyProtection="1">
      <alignment horizontal="center" vertical="center" textRotation="90" wrapText="1"/>
      <protection hidden="1"/>
    </xf>
    <xf numFmtId="0" fontId="13" fillId="5" borderId="4" xfId="0" applyFont="1" applyFill="1" applyBorder="1" applyAlignment="1">
      <alignment horizontal="center" vertical="center"/>
    </xf>
    <xf numFmtId="0" fontId="13" fillId="5" borderId="5" xfId="0" applyFont="1" applyFill="1" applyBorder="1" applyAlignment="1">
      <alignment horizontal="center" vertical="center"/>
    </xf>
    <xf numFmtId="0" fontId="10" fillId="2" borderId="36" xfId="0" applyFont="1" applyFill="1" applyBorder="1" applyAlignment="1" applyProtection="1">
      <alignment horizontal="center" vertical="center"/>
      <protection locked="0"/>
    </xf>
    <xf numFmtId="0" fontId="10" fillId="2" borderId="23" xfId="0" applyFont="1" applyFill="1" applyBorder="1" applyAlignment="1" applyProtection="1">
      <alignment horizontal="center" vertical="center"/>
      <protection locked="0"/>
    </xf>
    <xf numFmtId="0" fontId="10" fillId="2" borderId="37" xfId="0" applyFont="1" applyFill="1" applyBorder="1" applyAlignment="1" applyProtection="1">
      <alignment horizontal="center" vertical="center"/>
      <protection locked="0"/>
    </xf>
    <xf numFmtId="0" fontId="13" fillId="5" borderId="2"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10" fillId="2" borderId="13" xfId="0" quotePrefix="1"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3" fillId="5" borderId="19" xfId="0" applyFont="1" applyFill="1" applyBorder="1" applyAlignment="1">
      <alignment horizontal="center" vertical="center" wrapText="1"/>
    </xf>
    <xf numFmtId="0" fontId="44" fillId="2" borderId="16" xfId="0" applyFont="1" applyFill="1" applyBorder="1" applyAlignment="1" applyProtection="1">
      <alignment horizontal="center" vertical="center" wrapText="1"/>
      <protection locked="0"/>
    </xf>
    <xf numFmtId="0" fontId="11" fillId="2" borderId="17" xfId="0" applyFont="1" applyFill="1" applyBorder="1" applyAlignment="1" applyProtection="1">
      <alignment horizontal="center" vertical="center" wrapText="1"/>
      <protection locked="0"/>
    </xf>
    <xf numFmtId="0" fontId="11" fillId="2" borderId="18" xfId="0" applyFont="1" applyFill="1" applyBorder="1" applyAlignment="1" applyProtection="1">
      <alignment horizontal="center" vertical="center" wrapText="1"/>
      <protection locked="0"/>
    </xf>
    <xf numFmtId="0" fontId="8" fillId="9" borderId="12" xfId="0" applyFont="1" applyFill="1" applyBorder="1" applyAlignment="1">
      <alignment horizontal="left" vertical="top" wrapText="1"/>
    </xf>
    <xf numFmtId="0" fontId="8" fillId="9" borderId="10" xfId="0" applyFont="1" applyFill="1" applyBorder="1" applyAlignment="1">
      <alignment horizontal="left" vertical="top" wrapText="1"/>
    </xf>
    <xf numFmtId="0" fontId="8" fillId="9" borderId="11" xfId="0" applyFont="1" applyFill="1" applyBorder="1" applyAlignment="1">
      <alignment horizontal="left" vertical="top" wrapText="1"/>
    </xf>
    <xf numFmtId="0" fontId="37" fillId="2" borderId="13" xfId="0" quotePrefix="1" applyFont="1" applyFill="1" applyBorder="1" applyAlignment="1" applyProtection="1">
      <alignment horizontal="left" vertical="center" wrapText="1"/>
      <protection locked="0"/>
    </xf>
    <xf numFmtId="0" fontId="36" fillId="2" borderId="8" xfId="0" applyFont="1" applyFill="1" applyBorder="1" applyAlignment="1" applyProtection="1">
      <alignment horizontal="left" vertical="center" wrapText="1"/>
      <protection locked="0"/>
    </xf>
    <xf numFmtId="0" fontId="36" fillId="2" borderId="14" xfId="0" applyFont="1" applyFill="1" applyBorder="1" applyAlignment="1" applyProtection="1">
      <alignment horizontal="left" vertical="center" wrapText="1"/>
      <protection locked="0"/>
    </xf>
    <xf numFmtId="0" fontId="8" fillId="0" borderId="16" xfId="0" quotePrefix="1" applyFont="1" applyFill="1" applyBorder="1" applyAlignment="1">
      <alignment horizontal="left" vertical="top" wrapText="1"/>
    </xf>
    <xf numFmtId="0" fontId="13" fillId="5" borderId="1" xfId="0" applyFont="1" applyFill="1" applyBorder="1" applyAlignment="1" applyProtection="1">
      <alignment horizontal="center" vertical="center" textRotation="90" wrapText="1"/>
      <protection locked="0"/>
    </xf>
    <xf numFmtId="0" fontId="13" fillId="5" borderId="2" xfId="0" applyFont="1" applyFill="1" applyBorder="1" applyAlignment="1" applyProtection="1">
      <alignment horizontal="center" vertical="center" textRotation="90" wrapText="1"/>
      <protection locked="0"/>
    </xf>
    <xf numFmtId="0" fontId="13" fillId="5" borderId="2" xfId="0" applyFont="1" applyFill="1" applyBorder="1" applyAlignment="1" applyProtection="1">
      <alignment horizontal="center" vertical="center" wrapText="1"/>
      <protection locked="0"/>
    </xf>
    <xf numFmtId="0" fontId="13" fillId="5" borderId="20" xfId="0"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vertical="center"/>
      <protection locked="0"/>
    </xf>
    <xf numFmtId="0" fontId="13" fillId="5" borderId="2" xfId="0" applyFont="1" applyFill="1" applyBorder="1" applyAlignment="1" applyProtection="1">
      <alignment horizontal="center" vertical="center"/>
      <protection locked="0"/>
    </xf>
    <xf numFmtId="0" fontId="13" fillId="5" borderId="4" xfId="0" applyFont="1" applyFill="1" applyBorder="1" applyAlignment="1" applyProtection="1">
      <alignment horizontal="center" vertical="center"/>
      <protection locked="0"/>
    </xf>
    <xf numFmtId="0" fontId="13" fillId="5" borderId="5" xfId="0" applyFont="1" applyFill="1" applyBorder="1" applyAlignment="1" applyProtection="1">
      <alignment horizontal="center" vertical="center"/>
      <protection locked="0"/>
    </xf>
    <xf numFmtId="0" fontId="10" fillId="2" borderId="16" xfId="0" applyFont="1" applyFill="1" applyBorder="1" applyAlignment="1" applyProtection="1">
      <alignment horizontal="left" vertical="top" wrapText="1"/>
      <protection locked="0"/>
    </xf>
    <xf numFmtId="0" fontId="10" fillId="2" borderId="17" xfId="0" applyFont="1" applyFill="1" applyBorder="1" applyAlignment="1" applyProtection="1">
      <alignment horizontal="left" vertical="top" wrapText="1"/>
      <protection locked="0"/>
    </xf>
    <xf numFmtId="0" fontId="10" fillId="2" borderId="18" xfId="0" applyFont="1" applyFill="1" applyBorder="1" applyAlignment="1" applyProtection="1">
      <alignment horizontal="left" vertical="top" wrapText="1"/>
      <protection locked="0"/>
    </xf>
    <xf numFmtId="0" fontId="45" fillId="2" borderId="16" xfId="0" quotePrefix="1" applyFont="1" applyFill="1" applyBorder="1" applyAlignment="1" applyProtection="1">
      <alignment horizontal="left" vertical="center" wrapText="1"/>
      <protection locked="0"/>
    </xf>
    <xf numFmtId="0" fontId="45" fillId="2" borderId="17" xfId="0" applyFont="1" applyFill="1" applyBorder="1" applyAlignment="1" applyProtection="1">
      <alignment horizontal="left" vertical="center" wrapText="1"/>
      <protection locked="0"/>
    </xf>
    <xf numFmtId="0" fontId="45" fillId="2" borderId="18" xfId="0" applyFont="1" applyFill="1" applyBorder="1" applyAlignment="1" applyProtection="1">
      <alignment horizontal="left" vertical="center" wrapText="1"/>
      <protection locked="0"/>
    </xf>
    <xf numFmtId="0" fontId="8" fillId="2" borderId="16" xfId="0" applyFont="1" applyFill="1" applyBorder="1" applyAlignment="1">
      <alignment horizontal="left" vertical="top" wrapText="1"/>
    </xf>
    <xf numFmtId="0" fontId="8" fillId="2" borderId="17" xfId="0" applyFont="1" applyFill="1" applyBorder="1" applyAlignment="1">
      <alignment horizontal="left" vertical="top" wrapText="1"/>
    </xf>
    <xf numFmtId="0" fontId="8" fillId="2" borderId="18" xfId="0" applyFont="1" applyFill="1" applyBorder="1" applyAlignment="1">
      <alignment horizontal="left" vertical="top" wrapText="1"/>
    </xf>
    <xf numFmtId="0" fontId="11" fillId="2" borderId="16" xfId="0" applyFont="1" applyFill="1" applyBorder="1" applyAlignment="1" applyProtection="1">
      <alignment horizontal="center" vertical="center" wrapText="1"/>
      <protection locked="0"/>
    </xf>
    <xf numFmtId="0" fontId="10" fillId="2" borderId="13" xfId="0" applyFont="1" applyFill="1" applyBorder="1" applyAlignment="1" applyProtection="1">
      <alignment horizontal="center" vertical="center" wrapText="1"/>
      <protection locked="0"/>
    </xf>
    <xf numFmtId="0" fontId="13" fillId="5" borderId="19" xfId="0" applyFont="1" applyFill="1" applyBorder="1" applyAlignment="1" applyProtection="1">
      <alignment horizontal="center" vertical="center" wrapText="1"/>
      <protection locked="0"/>
    </xf>
    <xf numFmtId="0" fontId="10" fillId="2" borderId="16" xfId="0" quotePrefix="1" applyFont="1" applyFill="1" applyBorder="1" applyAlignment="1" applyProtection="1">
      <alignment horizontal="center" vertical="center" wrapText="1"/>
      <protection locked="0"/>
    </xf>
    <xf numFmtId="0" fontId="10" fillId="2" borderId="17" xfId="0" applyFont="1" applyFill="1" applyBorder="1" applyAlignment="1" applyProtection="1">
      <alignment horizontal="center" vertical="center" wrapText="1"/>
      <protection locked="0"/>
    </xf>
    <xf numFmtId="0" fontId="10" fillId="2" borderId="18" xfId="0" applyFont="1" applyFill="1" applyBorder="1" applyAlignment="1" applyProtection="1">
      <alignment horizontal="center" vertical="center" wrapText="1"/>
      <protection locked="0"/>
    </xf>
    <xf numFmtId="0" fontId="13" fillId="5" borderId="27" xfId="0" applyFont="1" applyFill="1" applyBorder="1" applyAlignment="1" applyProtection="1">
      <alignment horizontal="center" vertical="center" wrapText="1"/>
      <protection locked="0"/>
    </xf>
    <xf numFmtId="0" fontId="13" fillId="5" borderId="1" xfId="0" applyFont="1" applyFill="1" applyBorder="1" applyAlignment="1">
      <alignment horizontal="center" vertical="center"/>
    </xf>
    <xf numFmtId="0" fontId="13" fillId="5" borderId="2" xfId="0" applyFont="1" applyFill="1" applyBorder="1" applyAlignment="1">
      <alignment horizontal="center" vertical="center"/>
    </xf>
    <xf numFmtId="0" fontId="36" fillId="2" borderId="16" xfId="0" quotePrefix="1" applyFont="1" applyFill="1" applyBorder="1" applyAlignment="1" applyProtection="1">
      <alignment horizontal="left" vertical="center" wrapText="1"/>
      <protection locked="0"/>
    </xf>
    <xf numFmtId="0" fontId="36" fillId="2" borderId="17" xfId="0" applyFont="1" applyFill="1" applyBorder="1" applyAlignment="1" applyProtection="1">
      <alignment horizontal="left" vertical="center" wrapText="1"/>
      <protection locked="0"/>
    </xf>
    <xf numFmtId="0" fontId="36" fillId="2" borderId="18" xfId="0" applyFont="1" applyFill="1" applyBorder="1" applyAlignment="1" applyProtection="1">
      <alignment horizontal="left" vertical="center" wrapText="1"/>
      <protection locked="0"/>
    </xf>
    <xf numFmtId="0" fontId="14" fillId="2" borderId="0" xfId="0" applyFont="1" applyFill="1" applyBorder="1" applyAlignment="1" applyProtection="1">
      <alignment horizontal="center" vertical="center" wrapText="1"/>
      <protection hidden="1"/>
    </xf>
    <xf numFmtId="0" fontId="8" fillId="2" borderId="13" xfId="0" quotePrefix="1" applyFont="1" applyFill="1" applyBorder="1" applyAlignment="1" applyProtection="1">
      <alignment horizontal="left" vertical="center" wrapText="1"/>
      <protection locked="0"/>
    </xf>
    <xf numFmtId="0" fontId="8" fillId="2" borderId="8" xfId="0" applyFont="1" applyFill="1" applyBorder="1" applyAlignment="1" applyProtection="1">
      <alignment horizontal="left" vertical="center"/>
      <protection locked="0"/>
    </xf>
    <xf numFmtId="0" fontId="8" fillId="2" borderId="14"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wrapText="1"/>
      <protection locked="0"/>
    </xf>
    <xf numFmtId="0" fontId="38" fillId="2" borderId="8" xfId="0" applyFont="1" applyFill="1" applyBorder="1" applyAlignment="1" applyProtection="1">
      <alignment horizontal="left" vertical="center"/>
      <protection locked="0"/>
    </xf>
    <xf numFmtId="0" fontId="38" fillId="2" borderId="14" xfId="0" applyFont="1" applyFill="1" applyBorder="1" applyAlignment="1" applyProtection="1">
      <alignment horizontal="left" vertical="center"/>
      <protection locked="0"/>
    </xf>
    <xf numFmtId="0" fontId="6" fillId="2" borderId="16" xfId="0" quotePrefix="1" applyFont="1" applyFill="1" applyBorder="1" applyAlignment="1" applyProtection="1">
      <alignment horizontal="left" vertical="center" wrapText="1"/>
      <protection locked="0"/>
    </xf>
    <xf numFmtId="0" fontId="6" fillId="2" borderId="17" xfId="0" applyFont="1" applyFill="1" applyBorder="1" applyAlignment="1" applyProtection="1">
      <alignment horizontal="left" vertical="center" wrapText="1"/>
      <protection locked="0"/>
    </xf>
    <xf numFmtId="0" fontId="6" fillId="2" borderId="18" xfId="0" applyFont="1" applyFill="1" applyBorder="1" applyAlignment="1" applyProtection="1">
      <alignment horizontal="left" vertical="center" wrapText="1"/>
      <protection locked="0"/>
    </xf>
    <xf numFmtId="0" fontId="13" fillId="0" borderId="0" xfId="0" applyFont="1" applyFill="1" applyBorder="1" applyAlignment="1" applyProtection="1">
      <alignment horizontal="center" vertical="center" textRotation="90" wrapText="1"/>
      <protection hidden="1"/>
    </xf>
    <xf numFmtId="0" fontId="13" fillId="0" borderId="0" xfId="0" applyFont="1" applyFill="1" applyBorder="1" applyAlignment="1">
      <alignment horizontal="center" vertical="center" textRotation="90" wrapText="1"/>
    </xf>
    <xf numFmtId="0" fontId="14" fillId="0" borderId="0" xfId="0" applyFont="1" applyFill="1" applyBorder="1" applyAlignment="1" applyProtection="1">
      <alignment horizontal="center" vertical="center" wrapText="1"/>
      <protection hidden="1"/>
    </xf>
    <xf numFmtId="2" fontId="23" fillId="0" borderId="0" xfId="0" applyNumberFormat="1" applyFont="1" applyFill="1" applyBorder="1" applyAlignment="1">
      <alignment horizontal="center" vertical="center" textRotation="90" wrapText="1"/>
    </xf>
    <xf numFmtId="2" fontId="22" fillId="0" borderId="0" xfId="0" applyNumberFormat="1" applyFont="1" applyFill="1" applyBorder="1" applyAlignment="1">
      <alignment horizontal="center" vertical="center" wrapText="1"/>
    </xf>
    <xf numFmtId="2" fontId="22" fillId="2" borderId="0" xfId="0" applyNumberFormat="1" applyFont="1" applyFill="1" applyBorder="1" applyAlignment="1">
      <alignment horizontal="center" vertical="center" wrapText="1"/>
    </xf>
    <xf numFmtId="0" fontId="23" fillId="0" borderId="0" xfId="0" applyFont="1" applyFill="1" applyBorder="1" applyAlignment="1">
      <alignment horizontal="center" vertical="center" textRotation="90" wrapText="1"/>
    </xf>
    <xf numFmtId="0" fontId="22" fillId="0"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44" fillId="2" borderId="17" xfId="0" applyFont="1" applyFill="1" applyBorder="1" applyAlignment="1" applyProtection="1">
      <alignment horizontal="center" vertical="center" wrapText="1"/>
      <protection locked="0"/>
    </xf>
    <xf numFmtId="0" fontId="44" fillId="2" borderId="18" xfId="0" applyFont="1" applyFill="1" applyBorder="1" applyAlignment="1" applyProtection="1">
      <alignment horizontal="center" vertical="center" wrapText="1"/>
      <protection locked="0"/>
    </xf>
    <xf numFmtId="0" fontId="10" fillId="2" borderId="16" xfId="0" applyFont="1" applyFill="1" applyBorder="1" applyAlignment="1" applyProtection="1">
      <alignment horizontal="center" vertical="center" wrapText="1"/>
      <protection locked="0"/>
    </xf>
    <xf numFmtId="0" fontId="8" fillId="0" borderId="24" xfId="0" applyFont="1" applyFill="1" applyBorder="1" applyAlignment="1">
      <alignment horizontal="left" vertical="top" wrapText="1"/>
    </xf>
    <xf numFmtId="0" fontId="8" fillId="0" borderId="25" xfId="0" applyFont="1" applyFill="1" applyBorder="1" applyAlignment="1">
      <alignment horizontal="left" vertical="top" wrapText="1"/>
    </xf>
    <xf numFmtId="0" fontId="8" fillId="0" borderId="26" xfId="0" applyFont="1" applyFill="1" applyBorder="1" applyAlignment="1">
      <alignment horizontal="left" vertical="top" wrapText="1"/>
    </xf>
    <xf numFmtId="0" fontId="37" fillId="2" borderId="16" xfId="0" quotePrefix="1" applyFont="1" applyFill="1" applyBorder="1" applyAlignment="1" applyProtection="1">
      <alignment horizontal="left" vertical="center" wrapText="1"/>
      <protection locked="0"/>
    </xf>
    <xf numFmtId="0" fontId="37" fillId="2" borderId="17" xfId="0" applyFont="1" applyFill="1" applyBorder="1" applyAlignment="1" applyProtection="1">
      <alignment horizontal="left" vertical="center"/>
      <protection locked="0"/>
    </xf>
    <xf numFmtId="0" fontId="37" fillId="2" borderId="18" xfId="0" applyFont="1" applyFill="1" applyBorder="1" applyAlignment="1" applyProtection="1">
      <alignment horizontal="left" vertical="center"/>
      <protection locked="0"/>
    </xf>
    <xf numFmtId="0" fontId="8" fillId="2" borderId="12"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2" borderId="11" xfId="0" applyFont="1" applyFill="1" applyBorder="1" applyAlignment="1">
      <alignment horizontal="left" vertical="top" wrapText="1"/>
    </xf>
    <xf numFmtId="0" fontId="10" fillId="2" borderId="12" xfId="0" applyFont="1" applyFill="1" applyBorder="1" applyAlignment="1">
      <alignment horizontal="left" vertical="top" wrapText="1"/>
    </xf>
    <xf numFmtId="0" fontId="10" fillId="2" borderId="10" xfId="0" applyFont="1" applyFill="1" applyBorder="1" applyAlignment="1">
      <alignment horizontal="left" vertical="top" wrapText="1"/>
    </xf>
    <xf numFmtId="0" fontId="10" fillId="2" borderId="11" xfId="0" applyFont="1" applyFill="1" applyBorder="1" applyAlignment="1">
      <alignment horizontal="left" vertical="top" wrapText="1"/>
    </xf>
    <xf numFmtId="0" fontId="13"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3" fillId="3"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63" xfId="0" applyFont="1" applyFill="1" applyBorder="1" applyAlignment="1">
      <alignment horizontal="center" vertical="center" wrapText="1"/>
    </xf>
    <xf numFmtId="0" fontId="13" fillId="3" borderId="4" xfId="0" applyFont="1" applyFill="1" applyBorder="1" applyAlignment="1">
      <alignment vertical="center" wrapText="1"/>
    </xf>
    <xf numFmtId="0" fontId="14" fillId="3" borderId="4" xfId="0" applyFont="1" applyFill="1" applyBorder="1" applyAlignment="1">
      <alignment vertical="center" wrapText="1"/>
    </xf>
    <xf numFmtId="0" fontId="14" fillId="3" borderId="63" xfId="0" applyFont="1" applyFill="1" applyBorder="1" applyAlignment="1">
      <alignment vertical="center" wrapText="1"/>
    </xf>
    <xf numFmtId="0" fontId="13" fillId="3" borderId="0" xfId="0" applyFont="1" applyFill="1" applyBorder="1" applyAlignment="1">
      <alignment horizontal="center" vertical="center"/>
    </xf>
    <xf numFmtId="0" fontId="8" fillId="2" borderId="44" xfId="0" applyFont="1" applyFill="1" applyBorder="1" applyAlignment="1" applyProtection="1">
      <alignment horizontal="center" vertical="center" wrapText="1"/>
      <protection hidden="1"/>
    </xf>
    <xf numFmtId="0" fontId="8" fillId="2" borderId="9" xfId="0" applyFont="1" applyFill="1" applyBorder="1" applyAlignment="1" applyProtection="1">
      <alignment horizontal="center" vertical="center" wrapText="1"/>
      <protection hidden="1"/>
    </xf>
    <xf numFmtId="0" fontId="8" fillId="2" borderId="45"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center" vertical="center" textRotation="90" wrapText="1"/>
      <protection hidden="1"/>
    </xf>
    <xf numFmtId="0" fontId="13" fillId="2" borderId="2" xfId="0" applyFont="1" applyFill="1" applyBorder="1" applyAlignment="1" applyProtection="1">
      <alignment horizontal="center" vertical="center" textRotation="90" wrapText="1"/>
      <protection hidden="1"/>
    </xf>
    <xf numFmtId="0" fontId="13" fillId="3" borderId="65" xfId="0" applyFont="1" applyFill="1" applyBorder="1" applyAlignment="1">
      <alignment horizontal="center" vertical="center" textRotation="90" wrapText="1"/>
    </xf>
    <xf numFmtId="0" fontId="13" fillId="3" borderId="67" xfId="0" applyFont="1" applyFill="1" applyBorder="1" applyAlignment="1">
      <alignment horizontal="center" vertical="center" textRotation="90" wrapText="1"/>
    </xf>
    <xf numFmtId="0" fontId="13" fillId="3" borderId="69" xfId="0" applyFont="1" applyFill="1" applyBorder="1" applyAlignment="1">
      <alignment horizontal="center" vertical="center" textRotation="90" wrapText="1"/>
    </xf>
    <xf numFmtId="0" fontId="10" fillId="2" borderId="22" xfId="0" applyFont="1" applyFill="1" applyBorder="1" applyAlignment="1" applyProtection="1">
      <alignment horizontal="center" vertical="center" wrapText="1"/>
      <protection hidden="1"/>
    </xf>
    <xf numFmtId="0" fontId="13" fillId="3" borderId="65" xfId="0" applyFont="1" applyFill="1" applyBorder="1" applyAlignment="1" applyProtection="1">
      <alignment horizontal="center" vertical="center" textRotation="90" wrapText="1"/>
      <protection hidden="1"/>
    </xf>
    <xf numFmtId="0" fontId="13" fillId="3" borderId="67" xfId="0" applyFont="1" applyFill="1" applyBorder="1" applyAlignment="1" applyProtection="1">
      <alignment horizontal="center" vertical="center" textRotation="90" wrapText="1"/>
      <protection hidden="1"/>
    </xf>
    <xf numFmtId="0" fontId="13" fillId="3" borderId="69" xfId="0" applyFont="1" applyFill="1" applyBorder="1" applyAlignment="1" applyProtection="1">
      <alignment horizontal="center" vertical="center" textRotation="90" wrapText="1"/>
      <protection hidden="1"/>
    </xf>
    <xf numFmtId="0" fontId="8" fillId="0" borderId="15" xfId="0" applyFont="1" applyFill="1" applyBorder="1" applyAlignment="1">
      <alignment horizontal="left" vertical="top" wrapText="1"/>
    </xf>
    <xf numFmtId="0" fontId="8" fillId="0" borderId="10" xfId="0" applyFont="1" applyFill="1" applyBorder="1" applyAlignment="1">
      <alignment horizontal="left" vertical="top" wrapText="1"/>
    </xf>
    <xf numFmtId="0" fontId="8" fillId="0" borderId="11" xfId="0" applyFont="1" applyFill="1" applyBorder="1" applyAlignment="1">
      <alignment horizontal="left" vertical="top" wrapText="1"/>
    </xf>
    <xf numFmtId="0" fontId="8" fillId="2" borderId="54" xfId="0" applyFont="1" applyFill="1" applyBorder="1" applyAlignment="1" applyProtection="1">
      <alignment horizontal="left" vertical="center" wrapText="1"/>
      <protection locked="0"/>
    </xf>
    <xf numFmtId="0" fontId="10" fillId="2" borderId="54" xfId="0" applyFont="1" applyFill="1" applyBorder="1" applyAlignment="1" applyProtection="1">
      <alignment horizontal="center" vertical="center"/>
      <protection locked="0"/>
    </xf>
    <xf numFmtId="0" fontId="13" fillId="3" borderId="1" xfId="0" applyFont="1" applyFill="1" applyBorder="1" applyAlignment="1">
      <alignment horizontal="center" vertical="center"/>
    </xf>
    <xf numFmtId="0" fontId="13" fillId="3" borderId="32" xfId="0" applyFont="1" applyFill="1" applyBorder="1" applyAlignment="1">
      <alignment horizontal="center" vertical="center"/>
    </xf>
    <xf numFmtId="0" fontId="13" fillId="3" borderId="33" xfId="0" applyFont="1" applyFill="1" applyBorder="1" applyAlignment="1">
      <alignment horizontal="center" vertical="center" textRotation="90" wrapText="1"/>
    </xf>
    <xf numFmtId="0" fontId="13" fillId="3" borderId="1" xfId="0" applyFont="1" applyFill="1" applyBorder="1" applyAlignment="1">
      <alignment horizontal="center" vertical="center" textRotation="90" wrapText="1"/>
    </xf>
    <xf numFmtId="0" fontId="13" fillId="3" borderId="32" xfId="0" applyFont="1" applyFill="1" applyBorder="1" applyAlignment="1">
      <alignment horizontal="center" vertical="center" textRotation="90" wrapText="1"/>
    </xf>
    <xf numFmtId="0" fontId="10" fillId="2" borderId="62" xfId="0" applyFont="1" applyFill="1" applyBorder="1" applyAlignment="1" applyProtection="1">
      <alignment horizontal="center" vertical="center"/>
      <protection locked="0"/>
    </xf>
    <xf numFmtId="0" fontId="13" fillId="3" borderId="64" xfId="0" applyFont="1" applyFill="1" applyBorder="1" applyAlignment="1">
      <alignment horizontal="left" vertical="top" wrapText="1"/>
    </xf>
    <xf numFmtId="0" fontId="14" fillId="3" borderId="66" xfId="0" applyFont="1" applyFill="1" applyBorder="1" applyAlignment="1">
      <alignment horizontal="left" vertical="top" wrapText="1"/>
    </xf>
    <xf numFmtId="0" fontId="14" fillId="3" borderId="68" xfId="0" applyFont="1" applyFill="1" applyBorder="1" applyAlignment="1">
      <alignment horizontal="left" vertical="top" wrapText="1"/>
    </xf>
    <xf numFmtId="0" fontId="13" fillId="3" borderId="33"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3" borderId="33" xfId="0" applyFont="1" applyFill="1" applyBorder="1" applyAlignment="1">
      <alignment horizontal="center" vertical="center"/>
    </xf>
    <xf numFmtId="0" fontId="8" fillId="2" borderId="36" xfId="0" applyFont="1" applyFill="1" applyBorder="1" applyAlignment="1" applyProtection="1">
      <alignment horizontal="center" vertical="center"/>
      <protection locked="0"/>
    </xf>
    <xf numFmtId="0" fontId="8" fillId="2" borderId="23"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textRotation="90" wrapText="1"/>
      <protection locked="0"/>
    </xf>
    <xf numFmtId="0" fontId="13" fillId="3" borderId="2" xfId="0" applyFont="1" applyFill="1" applyBorder="1" applyAlignment="1" applyProtection="1">
      <alignment horizontal="center" vertical="center" textRotation="90" wrapText="1"/>
      <protection locked="0"/>
    </xf>
    <xf numFmtId="0" fontId="13" fillId="3" borderId="1" xfId="0" applyFont="1" applyFill="1" applyBorder="1" applyAlignment="1" applyProtection="1">
      <alignment horizontal="center" vertical="center"/>
      <protection locked="0"/>
    </xf>
    <xf numFmtId="0" fontId="13" fillId="3" borderId="2" xfId="0" applyFont="1" applyFill="1" applyBorder="1" applyAlignment="1" applyProtection="1">
      <alignment horizontal="center" vertical="center"/>
      <protection locked="0"/>
    </xf>
    <xf numFmtId="0" fontId="13" fillId="3" borderId="4" xfId="0" applyFont="1" applyFill="1" applyBorder="1" applyAlignment="1" applyProtection="1">
      <alignment horizontal="center" vertical="center"/>
      <protection locked="0"/>
    </xf>
    <xf numFmtId="0" fontId="13" fillId="3" borderId="5" xfId="0" applyFont="1" applyFill="1" applyBorder="1" applyAlignment="1" applyProtection="1">
      <alignment horizontal="center" vertical="center"/>
      <protection locked="0"/>
    </xf>
    <xf numFmtId="0" fontId="13" fillId="3" borderId="2" xfId="0" applyFont="1" applyFill="1" applyBorder="1" applyAlignment="1" applyProtection="1">
      <alignment horizontal="center" vertical="center" wrapText="1"/>
      <protection locked="0"/>
    </xf>
    <xf numFmtId="0" fontId="13" fillId="3" borderId="20" xfId="0" applyFont="1" applyFill="1" applyBorder="1" applyAlignment="1" applyProtection="1">
      <alignment horizontal="center" vertical="center" wrapText="1"/>
      <protection locked="0"/>
    </xf>
    <xf numFmtId="0" fontId="13" fillId="3" borderId="20" xfId="0" applyFont="1" applyFill="1" applyBorder="1" applyAlignment="1" applyProtection="1">
      <alignment horizontal="center" vertical="center"/>
      <protection locked="0"/>
    </xf>
    <xf numFmtId="0" fontId="8" fillId="2" borderId="8" xfId="0" applyFont="1" applyFill="1" applyBorder="1" applyAlignment="1" applyProtection="1">
      <alignment horizontal="left" vertical="center" wrapText="1"/>
      <protection locked="0"/>
    </xf>
    <xf numFmtId="0" fontId="8" fillId="2" borderId="14" xfId="0" applyFont="1" applyFill="1" applyBorder="1" applyAlignment="1" applyProtection="1">
      <alignment horizontal="left" vertical="center" wrapText="1"/>
      <protection locked="0"/>
    </xf>
    <xf numFmtId="0" fontId="8" fillId="0" borderId="12" xfId="0" applyFont="1" applyFill="1" applyBorder="1" applyAlignment="1">
      <alignment horizontal="left" vertical="top" wrapText="1"/>
    </xf>
    <xf numFmtId="0" fontId="13" fillId="2" borderId="2"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37" fillId="2" borderId="17" xfId="0" applyFont="1" applyFill="1" applyBorder="1" applyAlignment="1" applyProtection="1">
      <alignment horizontal="left" vertical="center" wrapText="1"/>
      <protection locked="0"/>
    </xf>
    <xf numFmtId="0" fontId="37" fillId="2" borderId="18" xfId="0" applyFont="1" applyFill="1" applyBorder="1" applyAlignment="1" applyProtection="1">
      <alignment horizontal="left" vertical="center" wrapText="1"/>
      <protection locked="0"/>
    </xf>
    <xf numFmtId="0" fontId="13" fillId="3" borderId="33" xfId="0" applyFont="1" applyFill="1" applyBorder="1" applyAlignment="1" applyProtection="1">
      <alignment horizontal="center" vertical="center" wrapText="1"/>
      <protection locked="0"/>
    </xf>
    <xf numFmtId="0" fontId="13" fillId="3" borderId="1" xfId="0" applyFont="1" applyFill="1" applyBorder="1" applyAlignment="1" applyProtection="1">
      <alignment horizontal="center" vertical="center" wrapText="1"/>
      <protection locked="0"/>
    </xf>
    <xf numFmtId="0" fontId="13" fillId="3" borderId="32" xfId="0" applyFont="1" applyFill="1" applyBorder="1" applyAlignment="1" applyProtection="1">
      <alignment horizontal="center" vertical="center" wrapText="1"/>
      <protection locked="0"/>
    </xf>
    <xf numFmtId="0" fontId="8" fillId="0" borderId="16" xfId="0" applyFont="1" applyBorder="1" applyAlignment="1" applyProtection="1">
      <alignment horizontal="left" vertical="top" wrapText="1"/>
      <protection locked="0"/>
    </xf>
    <xf numFmtId="0" fontId="8" fillId="0" borderId="17" xfId="0" applyFont="1" applyBorder="1" applyAlignment="1" applyProtection="1">
      <alignment horizontal="left" vertical="top" wrapText="1"/>
      <protection locked="0"/>
    </xf>
    <xf numFmtId="0" fontId="8" fillId="0" borderId="18" xfId="0" applyFont="1" applyBorder="1" applyAlignment="1" applyProtection="1">
      <alignment horizontal="left" vertical="top" wrapText="1"/>
      <protection locked="0"/>
    </xf>
    <xf numFmtId="0" fontId="13" fillId="3" borderId="27"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33" xfId="0" applyFont="1" applyFill="1" applyBorder="1" applyAlignment="1" applyProtection="1">
      <alignment horizontal="center" vertical="center" textRotation="90" wrapText="1"/>
      <protection locked="0"/>
    </xf>
    <xf numFmtId="0" fontId="13" fillId="3" borderId="32" xfId="0" applyFont="1" applyFill="1" applyBorder="1" applyAlignment="1" applyProtection="1">
      <alignment horizontal="center" vertical="center" textRotation="90" wrapText="1"/>
      <protection locked="0"/>
    </xf>
    <xf numFmtId="0" fontId="13" fillId="3" borderId="48" xfId="0" applyFont="1" applyFill="1" applyBorder="1" applyAlignment="1" applyProtection="1">
      <alignment horizontal="center" vertical="center"/>
      <protection locked="0"/>
    </xf>
    <xf numFmtId="0" fontId="13" fillId="3" borderId="49" xfId="0" applyFont="1" applyFill="1" applyBorder="1" applyAlignment="1" applyProtection="1">
      <alignment horizontal="center" vertical="center"/>
      <protection locked="0"/>
    </xf>
    <xf numFmtId="0" fontId="13" fillId="3" borderId="32" xfId="0" applyFont="1" applyFill="1" applyBorder="1" applyAlignment="1" applyProtection="1">
      <alignment horizontal="center" vertical="center"/>
      <protection locked="0"/>
    </xf>
    <xf numFmtId="0" fontId="37" fillId="2" borderId="16" xfId="0" applyFont="1" applyFill="1" applyBorder="1" applyAlignment="1" applyProtection="1">
      <alignment horizontal="left" vertical="center" wrapText="1"/>
      <protection locked="0"/>
    </xf>
    <xf numFmtId="0" fontId="8" fillId="2" borderId="0" xfId="0" applyFont="1" applyFill="1" applyBorder="1" applyAlignment="1" applyProtection="1">
      <alignment horizontal="center" vertical="center" wrapText="1"/>
      <protection hidden="1"/>
    </xf>
    <xf numFmtId="0" fontId="13" fillId="2" borderId="0" xfId="0" applyFont="1" applyFill="1" applyBorder="1" applyAlignment="1" applyProtection="1">
      <alignment horizontal="center" vertical="center" textRotation="90" wrapText="1"/>
      <protection hidden="1"/>
    </xf>
    <xf numFmtId="168" fontId="14" fillId="0" borderId="0" xfId="0" applyNumberFormat="1" applyFont="1" applyFill="1" applyBorder="1" applyAlignment="1" applyProtection="1">
      <alignment horizontal="center" vertical="center" wrapText="1"/>
      <protection hidden="1"/>
    </xf>
    <xf numFmtId="0" fontId="46" fillId="2" borderId="16" xfId="0" applyFont="1" applyFill="1" applyBorder="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7" fillId="2" borderId="17" xfId="0" applyFont="1" applyFill="1" applyBorder="1" applyAlignment="1" applyProtection="1">
      <alignment horizontal="center" vertical="center" wrapText="1"/>
      <protection locked="0"/>
    </xf>
    <xf numFmtId="0" fontId="7" fillId="2" borderId="18" xfId="0" applyFont="1" applyFill="1" applyBorder="1" applyAlignment="1" applyProtection="1">
      <alignment horizontal="center" vertical="center" wrapText="1"/>
      <protection locked="0"/>
    </xf>
    <xf numFmtId="0" fontId="18" fillId="0" borderId="12" xfId="0" applyFont="1" applyFill="1" applyBorder="1" applyAlignment="1">
      <alignment horizontal="left" vertical="top" wrapText="1"/>
    </xf>
    <xf numFmtId="0" fontId="18" fillId="0" borderId="10" xfId="0" applyFont="1" applyFill="1" applyBorder="1" applyAlignment="1">
      <alignment horizontal="left" vertical="top" wrapText="1"/>
    </xf>
    <xf numFmtId="0" fontId="18" fillId="0" borderId="11" xfId="0" applyFont="1" applyFill="1" applyBorder="1" applyAlignment="1">
      <alignment horizontal="left" vertical="top" wrapText="1"/>
    </xf>
    <xf numFmtId="0" fontId="49" fillId="7" borderId="21" xfId="0" applyFont="1" applyFill="1" applyBorder="1" applyAlignment="1">
      <alignment horizontal="left" vertical="top" wrapText="1"/>
    </xf>
    <xf numFmtId="0" fontId="19" fillId="7" borderId="21" xfId="0" applyFont="1" applyFill="1" applyBorder="1" applyAlignment="1">
      <alignment horizontal="left" vertical="top" wrapText="1"/>
    </xf>
    <xf numFmtId="0" fontId="49" fillId="7" borderId="34" xfId="0" applyFont="1" applyFill="1" applyBorder="1" applyAlignment="1">
      <alignment horizontal="left" vertical="top" wrapText="1"/>
    </xf>
    <xf numFmtId="0" fontId="18" fillId="2" borderId="44" xfId="0" applyFont="1" applyFill="1" applyBorder="1" applyAlignment="1" applyProtection="1">
      <alignment horizontal="center" vertical="center" wrapText="1"/>
      <protection hidden="1"/>
    </xf>
    <xf numFmtId="0" fontId="18" fillId="2" borderId="9" xfId="0" applyFont="1" applyFill="1" applyBorder="1" applyAlignment="1" applyProtection="1">
      <alignment horizontal="center" vertical="center" wrapText="1"/>
      <protection hidden="1"/>
    </xf>
    <xf numFmtId="0" fontId="18" fillId="2" borderId="45" xfId="0" applyFont="1" applyFill="1" applyBorder="1" applyAlignment="1" applyProtection="1">
      <alignment horizontal="center" vertical="center" wrapText="1"/>
      <protection hidden="1"/>
    </xf>
    <xf numFmtId="0" fontId="19" fillId="7" borderId="46" xfId="0" applyFont="1" applyFill="1" applyBorder="1" applyAlignment="1" applyProtection="1">
      <alignment horizontal="center" vertical="center" textRotation="90" wrapText="1"/>
      <protection hidden="1"/>
    </xf>
    <xf numFmtId="0" fontId="19" fillId="7" borderId="47" xfId="0" applyFont="1" applyFill="1" applyBorder="1" applyAlignment="1" applyProtection="1">
      <alignment horizontal="center" vertical="center" textRotation="90" wrapText="1"/>
      <protection hidden="1"/>
    </xf>
    <xf numFmtId="0" fontId="19" fillId="7" borderId="46" xfId="0" applyFont="1" applyFill="1" applyBorder="1" applyAlignment="1">
      <alignment horizontal="center" vertical="center" textRotation="90" wrapText="1"/>
    </xf>
    <xf numFmtId="0" fontId="19" fillId="7" borderId="47" xfId="0" applyFont="1" applyFill="1" applyBorder="1" applyAlignment="1">
      <alignment horizontal="center" vertical="center" textRotation="90" wrapText="1"/>
    </xf>
    <xf numFmtId="0" fontId="19" fillId="7" borderId="0" xfId="0" applyFont="1" applyFill="1" applyBorder="1" applyAlignment="1">
      <alignment horizontal="center" vertical="center"/>
    </xf>
    <xf numFmtId="0" fontId="48" fillId="2" borderId="0" xfId="0" applyFont="1" applyFill="1" applyBorder="1" applyAlignment="1">
      <alignment horizontal="justify" vertical="top" wrapText="1"/>
    </xf>
    <xf numFmtId="0" fontId="18" fillId="0" borderId="33" xfId="0" applyFont="1" applyFill="1" applyBorder="1" applyAlignment="1">
      <alignment horizontal="justify" vertical="top" wrapText="1"/>
    </xf>
    <xf numFmtId="0" fontId="18" fillId="0" borderId="1" xfId="0" applyFont="1" applyFill="1" applyBorder="1" applyAlignment="1">
      <alignment horizontal="justify" vertical="top" wrapText="1"/>
    </xf>
    <xf numFmtId="0" fontId="18" fillId="0" borderId="32" xfId="0" applyFont="1" applyFill="1" applyBorder="1" applyAlignment="1">
      <alignment horizontal="justify" vertical="top" wrapText="1"/>
    </xf>
    <xf numFmtId="0" fontId="52" fillId="2" borderId="16" xfId="0" applyFont="1" applyFill="1" applyBorder="1" applyAlignment="1" applyProtection="1">
      <alignment horizontal="left" vertical="center" wrapText="1"/>
      <protection locked="0"/>
    </xf>
    <xf numFmtId="0" fontId="52" fillId="2" borderId="17" xfId="0" applyFont="1" applyFill="1" applyBorder="1" applyAlignment="1" applyProtection="1">
      <alignment horizontal="left" vertical="center" wrapText="1"/>
      <protection locked="0"/>
    </xf>
    <xf numFmtId="0" fontId="52" fillId="2" borderId="18" xfId="0" applyFont="1" applyFill="1" applyBorder="1" applyAlignment="1" applyProtection="1">
      <alignment horizontal="left" vertical="center" wrapText="1"/>
      <protection locked="0"/>
    </xf>
    <xf numFmtId="0" fontId="19" fillId="7" borderId="21" xfId="0" applyFont="1" applyFill="1" applyBorder="1" applyAlignment="1">
      <alignment horizontal="center" vertical="center"/>
    </xf>
    <xf numFmtId="0" fontId="18" fillId="0" borderId="31" xfId="0" applyFont="1" applyFill="1" applyBorder="1" applyAlignment="1">
      <alignment horizontal="justify" vertical="top" wrapText="1"/>
    </xf>
    <xf numFmtId="0" fontId="51" fillId="2" borderId="13" xfId="0" quotePrefix="1" applyFont="1" applyFill="1" applyBorder="1" applyAlignment="1" applyProtection="1">
      <alignment horizontal="left" vertical="center" wrapText="1"/>
      <protection locked="0"/>
    </xf>
    <xf numFmtId="0" fontId="51" fillId="2" borderId="8" xfId="0" applyFont="1" applyFill="1" applyBorder="1" applyAlignment="1" applyProtection="1">
      <alignment horizontal="left" vertical="center"/>
      <protection locked="0"/>
    </xf>
    <xf numFmtId="0" fontId="51" fillId="2" borderId="14" xfId="0" applyFont="1" applyFill="1" applyBorder="1" applyAlignment="1" applyProtection="1">
      <alignment horizontal="left" vertical="center"/>
      <protection locked="0"/>
    </xf>
    <xf numFmtId="0" fontId="6" fillId="0" borderId="16"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18" xfId="0" applyFont="1" applyFill="1" applyBorder="1" applyAlignment="1">
      <alignment horizontal="left" vertical="top" wrapText="1"/>
    </xf>
    <xf numFmtId="0" fontId="18" fillId="2" borderId="13" xfId="0" applyFont="1" applyFill="1" applyBorder="1" applyAlignment="1" applyProtection="1">
      <alignment horizontal="center" vertical="center"/>
      <protection locked="0"/>
    </xf>
    <xf numFmtId="0" fontId="18" fillId="2" borderId="8" xfId="0" applyFont="1" applyFill="1" applyBorder="1" applyAlignment="1" applyProtection="1">
      <alignment horizontal="center" vertical="center"/>
      <protection locked="0"/>
    </xf>
    <xf numFmtId="0" fontId="18" fillId="2" borderId="14" xfId="0" applyFont="1" applyFill="1" applyBorder="1" applyAlignment="1" applyProtection="1">
      <alignment horizontal="center" vertical="center"/>
      <protection locked="0"/>
    </xf>
    <xf numFmtId="0" fontId="18" fillId="2" borderId="36" xfId="0" applyFont="1" applyFill="1" applyBorder="1" applyAlignment="1" applyProtection="1">
      <alignment horizontal="center" vertical="center"/>
      <protection locked="0"/>
    </xf>
    <xf numFmtId="0" fontId="18" fillId="2" borderId="23" xfId="0" applyFont="1" applyFill="1" applyBorder="1" applyAlignment="1" applyProtection="1">
      <alignment horizontal="center" vertical="center"/>
      <protection locked="0"/>
    </xf>
    <xf numFmtId="0" fontId="18" fillId="2" borderId="37" xfId="0" applyFont="1" applyFill="1" applyBorder="1" applyAlignment="1" applyProtection="1">
      <alignment horizontal="center" vertical="center"/>
      <protection locked="0"/>
    </xf>
    <xf numFmtId="0" fontId="19" fillId="7" borderId="21" xfId="0" applyFont="1" applyFill="1" applyBorder="1" applyAlignment="1">
      <alignment horizontal="center" vertical="center" wrapText="1"/>
    </xf>
    <xf numFmtId="0" fontId="19" fillId="7" borderId="21" xfId="0" applyFont="1" applyFill="1" applyBorder="1" applyAlignment="1" applyProtection="1">
      <alignment horizontal="center" vertical="center" wrapText="1"/>
      <protection locked="0"/>
    </xf>
    <xf numFmtId="0" fontId="19" fillId="7" borderId="21" xfId="0" applyFont="1" applyFill="1" applyBorder="1" applyAlignment="1" applyProtection="1">
      <alignment horizontal="center" vertical="center"/>
      <protection locked="0"/>
    </xf>
    <xf numFmtId="0" fontId="51" fillId="2" borderId="16" xfId="0" applyFont="1" applyFill="1" applyBorder="1" applyAlignment="1" applyProtection="1">
      <alignment horizontal="left" vertical="center" wrapText="1"/>
      <protection locked="0"/>
    </xf>
    <xf numFmtId="0" fontId="51" fillId="2" borderId="17" xfId="0" applyFont="1" applyFill="1" applyBorder="1" applyAlignment="1" applyProtection="1">
      <alignment horizontal="left" vertical="center" wrapText="1"/>
      <protection locked="0"/>
    </xf>
    <xf numFmtId="0" fontId="51" fillId="2" borderId="18" xfId="0" applyFont="1" applyFill="1" applyBorder="1" applyAlignment="1" applyProtection="1">
      <alignment horizontal="left" vertical="center" wrapText="1"/>
      <protection locked="0"/>
    </xf>
    <xf numFmtId="0" fontId="19" fillId="7" borderId="21" xfId="0" applyFont="1" applyFill="1" applyBorder="1" applyAlignment="1" applyProtection="1">
      <alignment horizontal="center" vertical="center" textRotation="90" wrapText="1"/>
      <protection locked="0"/>
    </xf>
    <xf numFmtId="0" fontId="6" fillId="2" borderId="13" xfId="0" quotePrefix="1"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protection locked="0"/>
    </xf>
    <xf numFmtId="0" fontId="6" fillId="2" borderId="14" xfId="0" applyFont="1" applyFill="1" applyBorder="1" applyAlignment="1" applyProtection="1">
      <alignment horizontal="left" vertical="center"/>
      <protection locked="0"/>
    </xf>
    <xf numFmtId="0" fontId="6" fillId="0" borderId="3" xfId="0" applyFont="1" applyFill="1" applyBorder="1" applyAlignment="1">
      <alignment horizontal="justify" vertical="top" wrapText="1"/>
    </xf>
    <xf numFmtId="0" fontId="6" fillId="0" borderId="1" xfId="0" applyFont="1" applyFill="1" applyBorder="1" applyAlignment="1">
      <alignment horizontal="justify" vertical="top" wrapText="1"/>
    </xf>
    <xf numFmtId="0" fontId="51" fillId="2" borderId="13" xfId="0" applyFont="1" applyFill="1" applyBorder="1" applyAlignment="1" applyProtection="1">
      <alignment horizontal="left" vertical="center" wrapText="1"/>
      <protection locked="0"/>
    </xf>
    <xf numFmtId="0" fontId="18" fillId="2" borderId="13" xfId="0" applyFont="1" applyFill="1" applyBorder="1" applyAlignment="1" applyProtection="1">
      <alignment horizontal="left" vertical="center" wrapText="1"/>
      <protection locked="0"/>
    </xf>
    <xf numFmtId="0" fontId="18" fillId="2" borderId="8" xfId="0" applyFont="1" applyFill="1" applyBorder="1" applyAlignment="1" applyProtection="1">
      <alignment horizontal="left" vertical="center"/>
      <protection locked="0"/>
    </xf>
    <xf numFmtId="0" fontId="18" fillId="2" borderId="14" xfId="0" applyFont="1" applyFill="1" applyBorder="1" applyAlignment="1" applyProtection="1">
      <alignment horizontal="left" vertical="center"/>
      <protection locked="0"/>
    </xf>
    <xf numFmtId="0" fontId="19" fillId="7" borderId="21" xfId="0" applyFont="1" applyFill="1" applyBorder="1" applyAlignment="1">
      <alignment horizontal="center" vertical="center" textRotation="90" wrapText="1"/>
    </xf>
    <xf numFmtId="0" fontId="6" fillId="0" borderId="58" xfId="0" applyFont="1" applyFill="1" applyBorder="1" applyAlignment="1">
      <alignment horizontal="left" vertical="top" wrapText="1"/>
    </xf>
    <xf numFmtId="0" fontId="6" fillId="0" borderId="59" xfId="0" applyFont="1" applyFill="1" applyBorder="1" applyAlignment="1">
      <alignment horizontal="left" vertical="top" wrapText="1"/>
    </xf>
    <xf numFmtId="0" fontId="6" fillId="0" borderId="60" xfId="0" applyFont="1" applyFill="1" applyBorder="1" applyAlignment="1">
      <alignment horizontal="left" vertical="top" wrapText="1"/>
    </xf>
    <xf numFmtId="0" fontId="6" fillId="0" borderId="27" xfId="0" applyFont="1" applyFill="1" applyBorder="1" applyAlignment="1">
      <alignment horizontal="justify" vertical="top" wrapText="1"/>
    </xf>
    <xf numFmtId="0" fontId="6" fillId="0" borderId="19" xfId="0" applyFont="1" applyFill="1" applyBorder="1" applyAlignment="1">
      <alignment horizontal="justify" vertical="top" wrapText="1"/>
    </xf>
    <xf numFmtId="0" fontId="6" fillId="0" borderId="20" xfId="0" applyFont="1" applyFill="1" applyBorder="1" applyAlignment="1">
      <alignment horizontal="justify" vertical="top" wrapText="1"/>
    </xf>
    <xf numFmtId="0" fontId="6" fillId="2" borderId="13" xfId="0" applyFont="1" applyFill="1" applyBorder="1" applyAlignment="1" applyProtection="1">
      <alignment horizontal="left" vertical="center" wrapText="1"/>
      <protection locked="0"/>
    </xf>
    <xf numFmtId="0" fontId="51" fillId="2" borderId="13" xfId="0" applyFont="1" applyFill="1" applyBorder="1" applyAlignment="1" applyProtection="1">
      <alignment horizontal="left" vertical="top" wrapText="1"/>
      <protection locked="0"/>
    </xf>
    <xf numFmtId="0" fontId="51" fillId="2" borderId="8" xfId="0" applyFont="1" applyFill="1" applyBorder="1" applyAlignment="1" applyProtection="1">
      <alignment horizontal="left" vertical="top"/>
      <protection locked="0"/>
    </xf>
    <xf numFmtId="0" fontId="51" fillId="2" borderId="14" xfId="0" applyFont="1" applyFill="1" applyBorder="1" applyAlignment="1" applyProtection="1">
      <alignment horizontal="left" vertical="top"/>
      <protection locked="0"/>
    </xf>
    <xf numFmtId="0" fontId="18" fillId="0" borderId="27" xfId="0" applyFont="1" applyFill="1" applyBorder="1" applyAlignment="1">
      <alignment horizontal="justify" vertical="top" wrapText="1"/>
    </xf>
    <xf numFmtId="0" fontId="18" fillId="0" borderId="19" xfId="0" applyFont="1" applyFill="1" applyBorder="1" applyAlignment="1">
      <alignment horizontal="justify" vertical="top" wrapText="1"/>
    </xf>
    <xf numFmtId="0" fontId="18" fillId="0" borderId="20" xfId="0" applyFont="1" applyFill="1" applyBorder="1" applyAlignment="1">
      <alignment horizontal="justify" vertical="top" wrapText="1"/>
    </xf>
    <xf numFmtId="0" fontId="18" fillId="0" borderId="2" xfId="0" applyFont="1" applyFill="1" applyBorder="1" applyAlignment="1">
      <alignment horizontal="left" vertical="top" wrapText="1"/>
    </xf>
    <xf numFmtId="0" fontId="18" fillId="0" borderId="19" xfId="0" applyFont="1" applyFill="1" applyBorder="1" applyAlignment="1">
      <alignment horizontal="left" vertical="top" wrapText="1"/>
    </xf>
    <xf numFmtId="0" fontId="18" fillId="0" borderId="20" xfId="0" applyFont="1" applyFill="1" applyBorder="1" applyAlignment="1">
      <alignment horizontal="left" vertical="top" wrapText="1"/>
    </xf>
    <xf numFmtId="0" fontId="19" fillId="7" borderId="28" xfId="0" applyFont="1" applyFill="1" applyBorder="1" applyAlignment="1">
      <alignment horizontal="center" vertical="center" wrapText="1"/>
    </xf>
    <xf numFmtId="0" fontId="19" fillId="7" borderId="29" xfId="0" applyFont="1" applyFill="1" applyBorder="1" applyAlignment="1">
      <alignment horizontal="center" vertical="center" wrapText="1"/>
    </xf>
    <xf numFmtId="0" fontId="19" fillId="7" borderId="30" xfId="0" applyFont="1" applyFill="1" applyBorder="1" applyAlignment="1">
      <alignment horizontal="center" vertical="center" wrapText="1"/>
    </xf>
    <xf numFmtId="0" fontId="18" fillId="0" borderId="1" xfId="0" applyFont="1" applyBorder="1" applyAlignment="1">
      <alignment horizontal="justify" vertical="top" wrapText="1"/>
    </xf>
    <xf numFmtId="0" fontId="19" fillId="0" borderId="0" xfId="0" applyFont="1" applyFill="1" applyBorder="1" applyAlignment="1">
      <alignment horizontal="left" vertical="center" wrapText="1"/>
    </xf>
    <xf numFmtId="0" fontId="6" fillId="2" borderId="16" xfId="0" applyFont="1" applyFill="1" applyBorder="1" applyAlignment="1" applyProtection="1">
      <alignment horizontal="left" vertical="center" wrapText="1"/>
      <protection locked="0"/>
    </xf>
    <xf numFmtId="0" fontId="54" fillId="2" borderId="16" xfId="0" applyFont="1" applyFill="1" applyBorder="1" applyAlignment="1" applyProtection="1">
      <alignment vertical="center" wrapText="1"/>
      <protection locked="0"/>
    </xf>
    <xf numFmtId="0" fontId="18" fillId="2" borderId="17" xfId="0" applyFont="1" applyFill="1" applyBorder="1" applyAlignment="1" applyProtection="1">
      <alignment vertical="center" wrapText="1"/>
      <protection locked="0"/>
    </xf>
    <xf numFmtId="0" fontId="18" fillId="2" borderId="18" xfId="0" applyFont="1" applyFill="1" applyBorder="1" applyAlignment="1" applyProtection="1">
      <alignment vertical="center" wrapText="1"/>
      <protection locked="0"/>
    </xf>
    <xf numFmtId="0" fontId="19" fillId="7" borderId="28" xfId="0" applyFont="1" applyFill="1" applyBorder="1" applyAlignment="1" applyProtection="1">
      <alignment horizontal="center" vertical="center" wrapText="1"/>
      <protection locked="0"/>
    </xf>
    <xf numFmtId="0" fontId="19" fillId="7" borderId="29" xfId="0" applyFont="1" applyFill="1" applyBorder="1" applyAlignment="1" applyProtection="1">
      <alignment horizontal="center" vertical="center" wrapText="1"/>
      <protection locked="0"/>
    </xf>
    <xf numFmtId="0" fontId="19" fillId="7" borderId="30" xfId="0" applyFont="1" applyFill="1" applyBorder="1" applyAlignment="1" applyProtection="1">
      <alignment horizontal="center" vertical="center" wrapText="1"/>
      <protection locked="0"/>
    </xf>
    <xf numFmtId="0" fontId="19" fillId="0" borderId="0" xfId="0" applyFont="1" applyFill="1" applyBorder="1" applyAlignment="1">
      <alignment horizontal="center" vertical="center" textRotation="90" wrapText="1"/>
    </xf>
    <xf numFmtId="0" fontId="21" fillId="2" borderId="0" xfId="0" applyFont="1" applyFill="1" applyBorder="1" applyAlignment="1" applyProtection="1">
      <alignment horizontal="center" vertical="center" wrapText="1"/>
      <protection hidden="1"/>
    </xf>
    <xf numFmtId="0" fontId="19" fillId="0" borderId="0" xfId="0" applyFont="1" applyFill="1" applyBorder="1" applyAlignment="1" applyProtection="1">
      <alignment horizontal="center" vertical="center" textRotation="90" wrapText="1"/>
      <protection hidden="1"/>
    </xf>
    <xf numFmtId="0" fontId="21" fillId="0" borderId="0" xfId="0" applyFont="1" applyFill="1" applyBorder="1" applyAlignment="1" applyProtection="1">
      <alignment horizontal="center" vertical="center" wrapText="1"/>
      <protection hidden="1"/>
    </xf>
    <xf numFmtId="0" fontId="17" fillId="2" borderId="16" xfId="0" applyFont="1" applyFill="1" applyBorder="1" applyAlignment="1" applyProtection="1">
      <alignment horizontal="center" vertical="center" wrapText="1"/>
      <protection locked="0"/>
    </xf>
    <xf numFmtId="0" fontId="17" fillId="2" borderId="17" xfId="0" applyFont="1" applyFill="1" applyBorder="1" applyAlignment="1" applyProtection="1">
      <alignment horizontal="center" vertical="center" wrapText="1"/>
      <protection locked="0"/>
    </xf>
    <xf numFmtId="0" fontId="17" fillId="2" borderId="18" xfId="0" applyFont="1" applyFill="1" applyBorder="1" applyAlignment="1" applyProtection="1">
      <alignment horizontal="center" vertical="center" wrapText="1"/>
      <protection locked="0"/>
    </xf>
    <xf numFmtId="0" fontId="18" fillId="2" borderId="16" xfId="0" applyFont="1" applyFill="1" applyBorder="1" applyAlignment="1" applyProtection="1">
      <alignment horizontal="center" vertical="center" wrapText="1"/>
      <protection locked="0"/>
    </xf>
    <xf numFmtId="0" fontId="18" fillId="2" borderId="17" xfId="0" applyFont="1" applyFill="1" applyBorder="1" applyAlignment="1" applyProtection="1">
      <alignment horizontal="center" vertical="center"/>
      <protection locked="0"/>
    </xf>
    <xf numFmtId="0" fontId="18" fillId="2" borderId="18" xfId="0" applyFont="1" applyFill="1" applyBorder="1" applyAlignment="1" applyProtection="1">
      <alignment horizontal="center" vertical="center"/>
      <protection locked="0"/>
    </xf>
    <xf numFmtId="0" fontId="17" fillId="2" borderId="17" xfId="0" applyFont="1" applyFill="1" applyBorder="1" applyAlignment="1" applyProtection="1">
      <alignment horizontal="center" vertical="center"/>
      <protection locked="0"/>
    </xf>
    <xf numFmtId="0" fontId="17" fillId="2" borderId="18" xfId="0" applyFont="1" applyFill="1" applyBorder="1" applyAlignment="1" applyProtection="1">
      <alignment horizontal="center" vertical="center"/>
      <protection locked="0"/>
    </xf>
    <xf numFmtId="0" fontId="17" fillId="2" borderId="16" xfId="0" applyFont="1" applyFill="1" applyBorder="1" applyAlignment="1" applyProtection="1">
      <alignment horizontal="center" vertical="center"/>
      <protection locked="0"/>
    </xf>
    <xf numFmtId="0" fontId="58" fillId="2" borderId="16" xfId="0" applyFont="1" applyFill="1" applyBorder="1" applyAlignment="1" applyProtection="1">
      <alignment horizontal="center" vertical="center" wrapText="1"/>
      <protection locked="0"/>
    </xf>
    <xf numFmtId="0" fontId="58" fillId="2" borderId="17" xfId="0" applyFont="1" applyFill="1" applyBorder="1" applyAlignment="1" applyProtection="1">
      <alignment horizontal="center" vertical="center"/>
      <protection locked="0"/>
    </xf>
    <xf numFmtId="0" fontId="58" fillId="2" borderId="18" xfId="0" applyFont="1" applyFill="1" applyBorder="1" applyAlignment="1" applyProtection="1">
      <alignment horizontal="center" vertical="center"/>
      <protection locked="0"/>
    </xf>
    <xf numFmtId="0" fontId="18" fillId="2" borderId="16" xfId="0" quotePrefix="1" applyFont="1" applyFill="1" applyBorder="1" applyAlignment="1" applyProtection="1">
      <alignment horizontal="center" vertical="center" wrapText="1"/>
      <protection locked="0"/>
    </xf>
    <xf numFmtId="0" fontId="18" fillId="2" borderId="17" xfId="0" applyFont="1" applyFill="1" applyBorder="1" applyAlignment="1" applyProtection="1">
      <alignment horizontal="center" vertical="center" wrapText="1"/>
      <protection locked="0"/>
    </xf>
    <xf numFmtId="0" fontId="18" fillId="2" borderId="18" xfId="0" applyFont="1" applyFill="1" applyBorder="1" applyAlignment="1" applyProtection="1">
      <alignment horizontal="center" vertical="center" wrapText="1"/>
      <protection locked="0"/>
    </xf>
    <xf numFmtId="0" fontId="18" fillId="2" borderId="16" xfId="0" applyFont="1" applyFill="1" applyBorder="1" applyAlignment="1" applyProtection="1">
      <alignment horizontal="center" vertical="top" wrapText="1"/>
      <protection locked="0"/>
    </xf>
    <xf numFmtId="0" fontId="18" fillId="2" borderId="17" xfId="0" applyFont="1" applyFill="1" applyBorder="1" applyAlignment="1" applyProtection="1">
      <alignment horizontal="center" vertical="top" wrapText="1"/>
      <protection locked="0"/>
    </xf>
    <xf numFmtId="0" fontId="18" fillId="2" borderId="18" xfId="0" applyFont="1" applyFill="1" applyBorder="1" applyAlignment="1" applyProtection="1">
      <alignment horizontal="center" vertical="top" wrapText="1"/>
      <protection locked="0"/>
    </xf>
    <xf numFmtId="0" fontId="53" fillId="2" borderId="16" xfId="0" applyFont="1" applyFill="1" applyBorder="1" applyAlignment="1" applyProtection="1">
      <alignment horizontal="center" vertical="center" wrapText="1"/>
      <protection locked="0"/>
    </xf>
    <xf numFmtId="0" fontId="53" fillId="2" borderId="17" xfId="0" applyFont="1" applyFill="1" applyBorder="1" applyAlignment="1" applyProtection="1">
      <alignment horizontal="center" vertical="center" wrapText="1"/>
      <protection locked="0"/>
    </xf>
    <xf numFmtId="0" fontId="53" fillId="2" borderId="18" xfId="0" applyFont="1" applyFill="1" applyBorder="1" applyAlignment="1" applyProtection="1">
      <alignment horizontal="center" vertical="center" wrapText="1"/>
      <protection locked="0"/>
    </xf>
    <xf numFmtId="0" fontId="11" fillId="2" borderId="16" xfId="0" applyFont="1" applyFill="1" applyBorder="1" applyAlignment="1" applyProtection="1">
      <alignment horizontal="center" vertical="top" wrapText="1"/>
      <protection locked="0"/>
    </xf>
    <xf numFmtId="0" fontId="11" fillId="2" borderId="17" xfId="0" applyFont="1" applyFill="1" applyBorder="1" applyAlignment="1" applyProtection="1">
      <alignment horizontal="center" vertical="top" wrapText="1"/>
      <protection locked="0"/>
    </xf>
    <xf numFmtId="0" fontId="11" fillId="2" borderId="18" xfId="0" applyFont="1" applyFill="1" applyBorder="1" applyAlignment="1" applyProtection="1">
      <alignment horizontal="center" vertical="top" wrapText="1"/>
      <protection locked="0"/>
    </xf>
    <xf numFmtId="0" fontId="10" fillId="2" borderId="55" xfId="0" applyFont="1" applyFill="1" applyBorder="1" applyAlignment="1" applyProtection="1">
      <alignment horizontal="center" vertical="center" wrapText="1"/>
      <protection hidden="1"/>
    </xf>
    <xf numFmtId="0" fontId="10" fillId="2" borderId="51" xfId="0" applyFont="1" applyFill="1" applyBorder="1" applyAlignment="1" applyProtection="1">
      <alignment horizontal="center" vertical="center" wrapText="1"/>
      <protection hidden="1"/>
    </xf>
    <xf numFmtId="0" fontId="10" fillId="2" borderId="56" xfId="0" applyFont="1" applyFill="1" applyBorder="1" applyAlignment="1" applyProtection="1">
      <alignment horizontal="center" vertical="center" wrapText="1"/>
      <protection hidden="1"/>
    </xf>
    <xf numFmtId="0" fontId="8" fillId="2" borderId="16" xfId="0" quotePrefix="1" applyFont="1" applyFill="1" applyBorder="1" applyAlignment="1" applyProtection="1">
      <alignment vertical="center" wrapText="1"/>
      <protection locked="0"/>
    </xf>
    <xf numFmtId="0" fontId="8" fillId="2" borderId="17" xfId="0" applyFont="1" applyFill="1" applyBorder="1" applyAlignment="1" applyProtection="1">
      <alignment vertical="center" wrapText="1"/>
      <protection locked="0"/>
    </xf>
    <xf numFmtId="0" fontId="8" fillId="2" borderId="18" xfId="0" applyFont="1" applyFill="1" applyBorder="1" applyAlignment="1" applyProtection="1">
      <alignment vertical="center" wrapText="1"/>
      <protection locked="0"/>
    </xf>
    <xf numFmtId="0" fontId="8" fillId="2" borderId="13" xfId="0" applyFont="1" applyFill="1" applyBorder="1" applyAlignment="1" applyProtection="1">
      <alignment horizontal="center" vertical="center"/>
      <protection locked="0"/>
    </xf>
    <xf numFmtId="0" fontId="8" fillId="2" borderId="8" xfId="0" applyFont="1" applyFill="1" applyBorder="1" applyAlignment="1" applyProtection="1">
      <alignment horizontal="center" vertical="center"/>
      <protection locked="0"/>
    </xf>
    <xf numFmtId="0" fontId="8" fillId="2" borderId="14" xfId="0" applyFont="1" applyFill="1" applyBorder="1" applyAlignment="1" applyProtection="1">
      <alignment horizontal="center" vertical="center"/>
      <protection locked="0"/>
    </xf>
    <xf numFmtId="0" fontId="14" fillId="8" borderId="21" xfId="0" applyFont="1" applyFill="1" applyBorder="1" applyAlignment="1">
      <alignment horizontal="left" vertical="center" wrapText="1"/>
    </xf>
    <xf numFmtId="0" fontId="13" fillId="8" borderId="21" xfId="0" applyFont="1" applyFill="1" applyBorder="1" applyAlignment="1">
      <alignment horizontal="left" vertical="center" wrapText="1"/>
    </xf>
    <xf numFmtId="0" fontId="13" fillId="8" borderId="46" xfId="0" applyFont="1" applyFill="1" applyBorder="1" applyAlignment="1" applyProtection="1">
      <alignment horizontal="center" vertical="center" textRotation="90" wrapText="1"/>
      <protection hidden="1"/>
    </xf>
    <xf numFmtId="0" fontId="13" fillId="8" borderId="47" xfId="0" applyFont="1" applyFill="1" applyBorder="1" applyAlignment="1" applyProtection="1">
      <alignment horizontal="center" vertical="center" textRotation="90" wrapText="1"/>
      <protection hidden="1"/>
    </xf>
    <xf numFmtId="0" fontId="13" fillId="8" borderId="46" xfId="0" applyFont="1" applyFill="1" applyBorder="1" applyAlignment="1">
      <alignment horizontal="center" vertical="center" textRotation="90" wrapText="1"/>
    </xf>
    <xf numFmtId="0" fontId="13" fillId="8" borderId="47" xfId="0" applyFont="1" applyFill="1" applyBorder="1" applyAlignment="1">
      <alignment horizontal="center" vertical="center" textRotation="90" wrapText="1"/>
    </xf>
    <xf numFmtId="0" fontId="13" fillId="8" borderId="0" xfId="0" applyFont="1" applyFill="1" applyBorder="1" applyAlignment="1">
      <alignment horizontal="center" vertical="center"/>
    </xf>
    <xf numFmtId="0" fontId="13" fillId="8" borderId="21" xfId="0" applyFont="1" applyFill="1" applyBorder="1" applyAlignment="1">
      <alignment horizontal="center" vertical="center" wrapText="1"/>
    </xf>
    <xf numFmtId="0" fontId="13" fillId="8" borderId="21" xfId="0" applyFont="1" applyFill="1" applyBorder="1" applyAlignment="1">
      <alignment horizontal="center" vertical="center"/>
    </xf>
    <xf numFmtId="0" fontId="13" fillId="8" borderId="21" xfId="0" applyFont="1" applyFill="1" applyBorder="1" applyAlignment="1">
      <alignment horizontal="center" vertical="center" textRotation="90" wrapText="1"/>
    </xf>
    <xf numFmtId="0" fontId="13" fillId="8" borderId="21" xfId="0" applyFont="1" applyFill="1" applyBorder="1" applyAlignment="1">
      <alignment horizontal="center" vertical="top" wrapText="1"/>
    </xf>
    <xf numFmtId="0" fontId="13" fillId="8" borderId="28" xfId="0" applyFont="1" applyFill="1" applyBorder="1" applyAlignment="1">
      <alignment horizontal="center" vertical="center" wrapText="1"/>
    </xf>
    <xf numFmtId="0" fontId="13" fillId="8" borderId="29" xfId="0" applyFont="1" applyFill="1" applyBorder="1" applyAlignment="1">
      <alignment horizontal="center" vertical="center" wrapText="1"/>
    </xf>
    <xf numFmtId="0" fontId="13" fillId="8" borderId="30" xfId="0" applyFont="1" applyFill="1" applyBorder="1" applyAlignment="1">
      <alignment horizontal="center" vertical="center" wrapText="1"/>
    </xf>
    <xf numFmtId="0" fontId="10" fillId="2" borderId="16" xfId="0" applyFont="1" applyFill="1" applyBorder="1" applyAlignment="1" applyProtection="1">
      <alignment horizontal="center" vertical="top" wrapText="1"/>
      <protection locked="0"/>
    </xf>
    <xf numFmtId="0" fontId="10" fillId="2" borderId="17" xfId="0" applyFont="1" applyFill="1" applyBorder="1" applyAlignment="1" applyProtection="1">
      <alignment horizontal="center" vertical="top" wrapText="1"/>
      <protection locked="0"/>
    </xf>
    <xf numFmtId="0" fontId="10" fillId="2" borderId="18" xfId="0" applyFont="1" applyFill="1" applyBorder="1" applyAlignment="1" applyProtection="1">
      <alignment horizontal="center" vertical="top" wrapText="1"/>
      <protection locked="0"/>
    </xf>
    <xf numFmtId="0" fontId="37" fillId="2" borderId="16" xfId="0" applyFont="1" applyFill="1" applyBorder="1" applyAlignment="1" applyProtection="1">
      <alignment vertical="center" wrapText="1"/>
      <protection locked="0"/>
    </xf>
    <xf numFmtId="0" fontId="37" fillId="2" borderId="17" xfId="0" applyFont="1" applyFill="1" applyBorder="1" applyAlignment="1" applyProtection="1">
      <alignment vertical="center" wrapText="1"/>
      <protection locked="0"/>
    </xf>
    <xf numFmtId="0" fontId="37" fillId="2" borderId="18" xfId="0" applyFont="1" applyFill="1" applyBorder="1" applyAlignment="1" applyProtection="1">
      <alignment vertical="center" wrapText="1"/>
      <protection locked="0"/>
    </xf>
    <xf numFmtId="0" fontId="13" fillId="8" borderId="21" xfId="0" applyFont="1" applyFill="1" applyBorder="1" applyAlignment="1" applyProtection="1">
      <alignment horizontal="center" vertical="top" wrapText="1"/>
      <protection locked="0"/>
    </xf>
    <xf numFmtId="0" fontId="13" fillId="8" borderId="21" xfId="0" applyFont="1" applyFill="1" applyBorder="1" applyAlignment="1" applyProtection="1">
      <alignment horizontal="center" vertical="center"/>
      <protection locked="0"/>
    </xf>
    <xf numFmtId="0" fontId="13" fillId="8" borderId="21" xfId="0" applyFont="1" applyFill="1" applyBorder="1" applyAlignment="1" applyProtection="1">
      <alignment horizontal="center" vertical="center" wrapText="1"/>
      <protection locked="0"/>
    </xf>
    <xf numFmtId="0" fontId="8" fillId="2" borderId="16" xfId="0" applyFont="1" applyFill="1" applyBorder="1" applyAlignment="1" applyProtection="1">
      <alignment vertical="center" wrapText="1"/>
      <protection locked="0"/>
    </xf>
    <xf numFmtId="0" fontId="8" fillId="0" borderId="24" xfId="0" quotePrefix="1" applyFont="1" applyFill="1" applyBorder="1" applyAlignment="1">
      <alignment vertical="top" wrapText="1"/>
    </xf>
    <xf numFmtId="0" fontId="8" fillId="0" borderId="25" xfId="0" applyFont="1" applyFill="1" applyBorder="1" applyAlignment="1">
      <alignment vertical="top" wrapText="1"/>
    </xf>
    <xf numFmtId="0" fontId="8" fillId="0" borderId="26" xfId="0" applyFont="1" applyFill="1" applyBorder="1" applyAlignment="1">
      <alignment vertical="top" wrapText="1"/>
    </xf>
    <xf numFmtId="0" fontId="8" fillId="2" borderId="13" xfId="0" applyFont="1" applyFill="1" applyBorder="1" applyAlignment="1" applyProtection="1">
      <alignment vertical="center" wrapText="1"/>
      <protection locked="0"/>
    </xf>
    <xf numFmtId="0" fontId="8" fillId="2" borderId="8" xfId="0" applyFont="1" applyFill="1" applyBorder="1" applyAlignment="1" applyProtection="1">
      <alignment vertical="center" wrapText="1"/>
      <protection locked="0"/>
    </xf>
    <xf numFmtId="0" fontId="8" fillId="2" borderId="14" xfId="0" applyFont="1" applyFill="1" applyBorder="1" applyAlignment="1" applyProtection="1">
      <alignment vertical="center" wrapText="1"/>
      <protection locked="0"/>
    </xf>
    <xf numFmtId="0" fontId="13" fillId="8" borderId="21" xfId="0" applyFont="1" applyFill="1" applyBorder="1" applyAlignment="1" applyProtection="1">
      <alignment horizontal="center" vertical="center" textRotation="90" wrapText="1"/>
      <protection locked="0"/>
    </xf>
    <xf numFmtId="0" fontId="13" fillId="8" borderId="28" xfId="0" applyFont="1" applyFill="1" applyBorder="1" applyAlignment="1" applyProtection="1">
      <alignment horizontal="center" vertical="center" wrapText="1"/>
      <protection locked="0"/>
    </xf>
    <xf numFmtId="0" fontId="13" fillId="8" borderId="29" xfId="0" applyFont="1" applyFill="1" applyBorder="1" applyAlignment="1" applyProtection="1">
      <alignment horizontal="center" vertical="center" wrapText="1"/>
      <protection locked="0"/>
    </xf>
    <xf numFmtId="0" fontId="13" fillId="8" borderId="30" xfId="0" applyFont="1" applyFill="1" applyBorder="1" applyAlignment="1" applyProtection="1">
      <alignment horizontal="center" vertical="center" wrapText="1"/>
      <protection locked="0"/>
    </xf>
    <xf numFmtId="167" fontId="13" fillId="0" borderId="0" xfId="0" applyNumberFormat="1" applyFont="1" applyFill="1" applyBorder="1" applyAlignment="1">
      <alignment horizontal="center" vertical="center" textRotation="90" wrapText="1"/>
    </xf>
    <xf numFmtId="167" fontId="14" fillId="0" borderId="0" xfId="0" applyNumberFormat="1" applyFont="1" applyFill="1" applyBorder="1" applyAlignment="1" applyProtection="1">
      <alignment horizontal="center" vertical="center" wrapText="1"/>
      <protection hidden="1"/>
    </xf>
    <xf numFmtId="167" fontId="13" fillId="0" borderId="0" xfId="0" applyNumberFormat="1" applyFont="1" applyFill="1" applyBorder="1" applyAlignment="1" applyProtection="1">
      <alignment horizontal="center" vertical="center" textRotation="90" wrapText="1"/>
      <protection hidden="1"/>
    </xf>
    <xf numFmtId="0" fontId="7" fillId="2" borderId="54" xfId="0" applyFont="1" applyFill="1" applyBorder="1" applyAlignment="1" applyProtection="1">
      <alignment horizontal="center" vertical="center"/>
      <protection locked="0"/>
    </xf>
    <xf numFmtId="0" fontId="11" fillId="2" borderId="70" xfId="0" applyFont="1" applyFill="1" applyBorder="1" applyAlignment="1" applyProtection="1">
      <alignment horizontal="center" vertical="center"/>
      <protection locked="0"/>
    </xf>
    <xf numFmtId="0" fontId="44" fillId="2" borderId="16" xfId="0" applyFont="1" applyFill="1" applyBorder="1" applyAlignment="1" applyProtection="1">
      <alignment horizontal="center" vertical="top" wrapText="1"/>
      <protection locked="0"/>
    </xf>
  </cellXfs>
  <cellStyles count="6">
    <cellStyle name="Hipervínculo" xfId="2" builtinId="8"/>
    <cellStyle name="Normal" xfId="0" builtinId="0"/>
    <cellStyle name="Normal - Style1 2" xfId="4"/>
    <cellStyle name="Normal 2" xfId="3"/>
    <cellStyle name="Normal 2 2" xfId="5"/>
    <cellStyle name="table_head1" xfId="1"/>
  </cellStyles>
  <dxfs count="0"/>
  <tableStyles count="0" defaultTableStyle="TableStyleMedium9" defaultPivotStyle="PivotStyleLight16"/>
  <colors>
    <mruColors>
      <color rgb="FFFF9900"/>
      <color rgb="FFFFCC00"/>
      <color rgb="FFF7C435"/>
      <color rgb="FF83A343"/>
      <color rgb="FF2E3917"/>
      <color rgb="FF262F13"/>
      <color rgb="FFF9D367"/>
      <color rgb="FF0035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1765300</xdr:colOff>
      <xdr:row>0</xdr:row>
      <xdr:rowOff>0</xdr:rowOff>
    </xdr:from>
    <xdr:to>
      <xdr:col>6</xdr:col>
      <xdr:colOff>131726</xdr:colOff>
      <xdr:row>16</xdr:row>
      <xdr:rowOff>4250</xdr:rowOff>
    </xdr:to>
    <xdr:pic>
      <xdr:nvPicPr>
        <xdr:cNvPr id="2" name="Imagen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8191500" y="0"/>
          <a:ext cx="3966503" cy="2252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1685925</xdr:colOff>
      <xdr:row>0</xdr:row>
      <xdr:rowOff>0</xdr:rowOff>
    </xdr:from>
    <xdr:to>
      <xdr:col>4</xdr:col>
      <xdr:colOff>5670819</xdr:colOff>
      <xdr:row>7</xdr:row>
      <xdr:rowOff>128941</xdr:rowOff>
    </xdr:to>
    <xdr:pic>
      <xdr:nvPicPr>
        <xdr:cNvPr id="9" name="Imagen 8">
          <a:extLst>
            <a:ext uri="{FF2B5EF4-FFF2-40B4-BE49-F238E27FC236}">
              <a16:creationId xmlns:a16="http://schemas.microsoft.com/office/drawing/2014/main" xmlns="" id="{00000000-0008-0000-0300-000009000000}"/>
            </a:ext>
          </a:extLst>
        </xdr:cNvPr>
        <xdr:cNvPicPr>
          <a:picLocks noChangeAspect="1"/>
        </xdr:cNvPicPr>
      </xdr:nvPicPr>
      <xdr:blipFill>
        <a:blip xmlns:r="http://schemas.openxmlformats.org/officeDocument/2006/relationships" r:embed="rId1"/>
        <a:stretch>
          <a:fillRect/>
        </a:stretch>
      </xdr:blipFill>
      <xdr:spPr>
        <a:xfrm>
          <a:off x="7534275" y="0"/>
          <a:ext cx="3958421" cy="21863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2809875</xdr:colOff>
      <xdr:row>0</xdr:row>
      <xdr:rowOff>47625</xdr:rowOff>
    </xdr:from>
    <xdr:to>
      <xdr:col>4</xdr:col>
      <xdr:colOff>3952258</xdr:colOff>
      <xdr:row>13</xdr:row>
      <xdr:rowOff>157516</xdr:rowOff>
    </xdr:to>
    <xdr:pic>
      <xdr:nvPicPr>
        <xdr:cNvPr id="7" name="Imagen 6">
          <a:extLst>
            <a:ext uri="{FF2B5EF4-FFF2-40B4-BE49-F238E27FC236}">
              <a16:creationId xmlns:a16="http://schemas.microsoft.com/office/drawing/2014/main" xmlns="" id="{00000000-0008-0000-0400-000007000000}"/>
            </a:ext>
          </a:extLst>
        </xdr:cNvPr>
        <xdr:cNvPicPr>
          <a:picLocks noChangeAspect="1"/>
        </xdr:cNvPicPr>
      </xdr:nvPicPr>
      <xdr:blipFill>
        <a:blip xmlns:r="http://schemas.openxmlformats.org/officeDocument/2006/relationships" r:embed="rId1"/>
        <a:stretch>
          <a:fillRect/>
        </a:stretch>
      </xdr:blipFill>
      <xdr:spPr>
        <a:xfrm>
          <a:off x="5819775" y="47625"/>
          <a:ext cx="3958421" cy="21863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640773</xdr:colOff>
      <xdr:row>0</xdr:row>
      <xdr:rowOff>43296</xdr:rowOff>
    </xdr:from>
    <xdr:to>
      <xdr:col>4</xdr:col>
      <xdr:colOff>4601942</xdr:colOff>
      <xdr:row>11</xdr:row>
      <xdr:rowOff>86444</xdr:rowOff>
    </xdr:to>
    <xdr:pic>
      <xdr:nvPicPr>
        <xdr:cNvPr id="7" name="Imagen 6">
          <a:extLst>
            <a:ext uri="{FF2B5EF4-FFF2-40B4-BE49-F238E27FC236}">
              <a16:creationId xmlns:a16="http://schemas.microsoft.com/office/drawing/2014/main" xmlns="" id="{00000000-0008-0000-0500-000007000000}"/>
            </a:ext>
          </a:extLst>
        </xdr:cNvPr>
        <xdr:cNvPicPr>
          <a:picLocks noChangeAspect="1"/>
        </xdr:cNvPicPr>
      </xdr:nvPicPr>
      <xdr:blipFill>
        <a:blip xmlns:r="http://schemas.openxmlformats.org/officeDocument/2006/relationships" r:embed="rId1"/>
        <a:stretch>
          <a:fillRect/>
        </a:stretch>
      </xdr:blipFill>
      <xdr:spPr>
        <a:xfrm>
          <a:off x="5870864" y="43296"/>
          <a:ext cx="3957459" cy="2357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152400</xdr:colOff>
      <xdr:row>0</xdr:row>
      <xdr:rowOff>0</xdr:rowOff>
    </xdr:from>
    <xdr:to>
      <xdr:col>4</xdr:col>
      <xdr:colOff>4110898</xdr:colOff>
      <xdr:row>12</xdr:row>
      <xdr:rowOff>63806</xdr:rowOff>
    </xdr:to>
    <xdr:pic>
      <xdr:nvPicPr>
        <xdr:cNvPr id="3" name="Imagen 2">
          <a:extLst>
            <a:ext uri="{FF2B5EF4-FFF2-40B4-BE49-F238E27FC236}">
              <a16:creationId xmlns:a16="http://schemas.microsoft.com/office/drawing/2014/main" xmlns="" id="{00000000-0008-0000-0600-000003000000}"/>
            </a:ext>
          </a:extLst>
        </xdr:cNvPr>
        <xdr:cNvPicPr>
          <a:picLocks noChangeAspect="1"/>
        </xdr:cNvPicPr>
      </xdr:nvPicPr>
      <xdr:blipFill>
        <a:blip xmlns:r="http://schemas.openxmlformats.org/officeDocument/2006/relationships" r:embed="rId1"/>
        <a:stretch>
          <a:fillRect/>
        </a:stretch>
      </xdr:blipFill>
      <xdr:spPr>
        <a:xfrm>
          <a:off x="6000750" y="0"/>
          <a:ext cx="3957459" cy="21497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4:O352"/>
  <sheetViews>
    <sheetView showGridLines="0" tabSelected="1" topLeftCell="A4" zoomScale="55" zoomScaleNormal="55" workbookViewId="0">
      <selection activeCell="H32" sqref="H32"/>
    </sheetView>
  </sheetViews>
  <sheetFormatPr baseColWidth="10" defaultColWidth="3.140625" defaultRowHeight="0" customHeight="1" zeroHeight="1"/>
  <cols>
    <col min="1" max="1" width="2.140625" style="29" customWidth="1"/>
    <col min="2" max="2" width="3.5703125" style="28" hidden="1" customWidth="1"/>
    <col min="3" max="3" width="41.42578125" style="29" customWidth="1"/>
    <col min="4" max="4" width="19.28515625" style="29" customWidth="1"/>
    <col min="5" max="5" width="70" style="49" customWidth="1"/>
    <col min="6" max="6" width="14.28515625" style="29" customWidth="1"/>
    <col min="7" max="7" width="3.5703125" style="29" bestFit="1" customWidth="1"/>
    <col min="8" max="8" width="30.140625" style="49" customWidth="1"/>
    <col min="9" max="9" width="92.28515625" style="43" customWidth="1"/>
    <col min="10" max="10" width="7.42578125" style="29" customWidth="1"/>
    <col min="11" max="11" width="19" style="29" customWidth="1"/>
    <col min="12" max="12" width="26.140625" style="30" customWidth="1"/>
    <col min="13" max="13" width="7.28515625" style="30" customWidth="1"/>
    <col min="14" max="14" width="12.28515625" style="31" customWidth="1"/>
    <col min="15" max="15" width="12.28515625" style="32" customWidth="1"/>
    <col min="16" max="16364" width="3.140625" style="29" customWidth="1"/>
    <col min="16365" max="16384" width="3.140625" style="29"/>
  </cols>
  <sheetData>
    <row r="4" spans="5:10" ht="9.9499999999999993" customHeight="1"/>
    <row r="5" spans="5:10" ht="9.9499999999999993" customHeight="1"/>
    <row r="6" spans="5:10" ht="9.9499999999999993" customHeight="1"/>
    <row r="7" spans="5:10" ht="9.9499999999999993" customHeight="1"/>
    <row r="8" spans="5:10" ht="9.9499999999999993" customHeight="1"/>
    <row r="9" spans="5:10" ht="9.9499999999999993" customHeight="1"/>
    <row r="10" spans="5:10" ht="9.9499999999999993" customHeight="1"/>
    <row r="11" spans="5:10" ht="9.9499999999999993" customHeight="1"/>
    <row r="12" spans="5:10" ht="9.9499999999999993" customHeight="1"/>
    <row r="13" spans="5:10" ht="9.9499999999999993" customHeight="1">
      <c r="E13" s="179"/>
      <c r="F13" s="180"/>
      <c r="G13" s="180"/>
      <c r="H13" s="180"/>
      <c r="I13" s="180"/>
      <c r="J13" s="180"/>
    </row>
    <row r="14" spans="5:10" ht="31.5" customHeight="1">
      <c r="E14" s="179"/>
      <c r="F14" s="180"/>
      <c r="G14" s="180"/>
      <c r="H14" s="180"/>
      <c r="I14" s="180"/>
      <c r="J14" s="180"/>
    </row>
    <row r="15" spans="5:10" ht="24.75" customHeight="1">
      <c r="E15" s="54"/>
      <c r="F15" s="181"/>
      <c r="G15" s="181"/>
      <c r="H15" s="181"/>
      <c r="I15" s="181"/>
      <c r="J15" s="181"/>
    </row>
    <row r="16" spans="5:10" ht="20.25" customHeight="1"/>
    <row r="17" spans="1:15" ht="9.9499999999999993" customHeight="1"/>
    <row r="18" spans="1:15" ht="20.100000000000001" customHeight="1">
      <c r="C18" s="200" t="s">
        <v>9</v>
      </c>
      <c r="D18" s="200"/>
      <c r="E18" s="200"/>
      <c r="F18" s="200"/>
      <c r="G18" s="200"/>
      <c r="H18" s="200"/>
      <c r="I18" s="200"/>
      <c r="J18" s="200"/>
      <c r="K18" s="200"/>
    </row>
    <row r="19" spans="1:15" ht="60" customHeight="1">
      <c r="C19" s="201" t="s">
        <v>10</v>
      </c>
      <c r="D19" s="201"/>
      <c r="E19" s="201"/>
      <c r="F19" s="201"/>
      <c r="G19" s="201"/>
      <c r="H19" s="201"/>
      <c r="I19" s="201"/>
      <c r="J19" s="201"/>
      <c r="K19" s="201"/>
    </row>
    <row r="20" spans="1:15" ht="9.9499999999999993" customHeight="1" thickBot="1">
      <c r="B20" s="34"/>
      <c r="C20" s="35"/>
      <c r="D20" s="35"/>
      <c r="F20" s="36"/>
    </row>
    <row r="21" spans="1:15" ht="36.75" customHeight="1">
      <c r="B21" s="164" t="s">
        <v>11</v>
      </c>
      <c r="C21" s="197" t="s">
        <v>292</v>
      </c>
      <c r="D21" s="152" t="s">
        <v>0</v>
      </c>
      <c r="E21" s="199" t="s">
        <v>392</v>
      </c>
      <c r="F21" s="169" t="s">
        <v>293</v>
      </c>
      <c r="G21" s="185" t="s">
        <v>13</v>
      </c>
      <c r="H21" s="186"/>
      <c r="I21" s="187"/>
      <c r="J21" s="169" t="s">
        <v>294</v>
      </c>
      <c r="K21" s="169" t="s">
        <v>14</v>
      </c>
      <c r="L21" s="155"/>
      <c r="M21" s="155"/>
      <c r="N21" s="102"/>
      <c r="O21" s="104"/>
    </row>
    <row r="22" spans="1:15" ht="29.25" customHeight="1">
      <c r="B22" s="164"/>
      <c r="C22" s="197"/>
      <c r="D22" s="153"/>
      <c r="E22" s="153"/>
      <c r="F22" s="169"/>
      <c r="G22" s="182" t="s">
        <v>1</v>
      </c>
      <c r="H22" s="184" t="s">
        <v>2</v>
      </c>
      <c r="I22" s="152" t="s">
        <v>3</v>
      </c>
      <c r="J22" s="169"/>
      <c r="K22" s="169"/>
      <c r="L22" s="155"/>
      <c r="M22" s="155"/>
      <c r="N22" s="102"/>
      <c r="O22" s="104"/>
    </row>
    <row r="23" spans="1:15" ht="79.5" customHeight="1">
      <c r="B23" s="165"/>
      <c r="C23" s="198"/>
      <c r="D23" s="153"/>
      <c r="E23" s="153"/>
      <c r="F23" s="170"/>
      <c r="G23" s="183"/>
      <c r="H23" s="152"/>
      <c r="I23" s="153"/>
      <c r="J23" s="170"/>
      <c r="K23" s="170"/>
      <c r="L23" s="155"/>
      <c r="M23" s="155"/>
      <c r="N23" s="102"/>
      <c r="O23" s="104"/>
    </row>
    <row r="24" spans="1:15" ht="132" hidden="1" customHeight="1">
      <c r="A24" s="211" t="s">
        <v>15</v>
      </c>
      <c r="B24" s="163" t="str">
        <f>+LEFT(C24,3)</f>
        <v xml:space="preserve"> Ap</v>
      </c>
      <c r="C24" s="206" t="s">
        <v>16</v>
      </c>
      <c r="D24" s="206" t="s">
        <v>17</v>
      </c>
      <c r="E24" s="206" t="s">
        <v>18</v>
      </c>
      <c r="F24" s="205">
        <v>1</v>
      </c>
      <c r="G24" s="74">
        <v>1</v>
      </c>
      <c r="H24" s="75" t="s">
        <v>19</v>
      </c>
      <c r="I24" s="188" t="s">
        <v>20</v>
      </c>
      <c r="J24" s="205">
        <v>3</v>
      </c>
      <c r="K24" s="171" t="str">
        <f>+IF(OR(ISBLANK(F24),ISBLANK(J24)),"",IF(OR(AND(F24=1,J24=1),AND(F24=1,J24=2),AND(F24=1,J24=3)),"Deficiencia de control mayor (diseño y ejecución)",IF(OR(AND(F24=2,J24=2),AND(F24=3,J24=1),AND(F24=3,J24=2),AND(F24=2,J24=1)),"Deficiencia de control (diseño o ejecución)",IF(AND(F24=2,J24=3),"Oportunidad de mejora","Mantenimiento del control"))))</f>
        <v>Deficiencia de control mayor (diseño y ejecución)</v>
      </c>
      <c r="L24" s="79"/>
      <c r="M24" s="79"/>
      <c r="N24" s="77"/>
      <c r="O24" s="103"/>
    </row>
    <row r="25" spans="1:15" s="33" customFormat="1" ht="91.5" hidden="1" customHeight="1">
      <c r="A25" s="211"/>
      <c r="B25" s="163"/>
      <c r="C25" s="206"/>
      <c r="D25" s="206"/>
      <c r="E25" s="206"/>
      <c r="F25" s="205"/>
      <c r="G25" s="74">
        <v>2</v>
      </c>
      <c r="H25" s="75" t="s">
        <v>21</v>
      </c>
      <c r="I25" s="188"/>
      <c r="J25" s="205"/>
      <c r="K25" s="171"/>
      <c r="L25" s="79"/>
      <c r="M25" s="79"/>
      <c r="N25" s="77"/>
      <c r="O25" s="103"/>
    </row>
    <row r="26" spans="1:15" s="33" customFormat="1" ht="93" hidden="1" customHeight="1">
      <c r="A26" s="211"/>
      <c r="B26" s="163"/>
      <c r="C26" s="206"/>
      <c r="D26" s="206"/>
      <c r="E26" s="206"/>
      <c r="F26" s="205"/>
      <c r="G26" s="74">
        <v>3</v>
      </c>
      <c r="H26" s="75" t="s">
        <v>22</v>
      </c>
      <c r="I26" s="188"/>
      <c r="J26" s="205"/>
      <c r="K26" s="171"/>
      <c r="L26" s="79"/>
      <c r="M26" s="79"/>
      <c r="N26" s="77"/>
      <c r="O26" s="103"/>
    </row>
    <row r="27" spans="1:15" s="33" customFormat="1" ht="15" hidden="1">
      <c r="A27" s="211"/>
      <c r="B27" s="163"/>
      <c r="C27" s="206"/>
      <c r="D27" s="206"/>
      <c r="E27" s="206"/>
      <c r="F27" s="205"/>
      <c r="G27" s="74">
        <v>4</v>
      </c>
      <c r="H27" s="75"/>
      <c r="I27" s="188"/>
      <c r="J27" s="205"/>
      <c r="K27" s="171"/>
      <c r="L27" s="79"/>
      <c r="M27" s="79"/>
      <c r="N27" s="77"/>
      <c r="O27" s="103"/>
    </row>
    <row r="28" spans="1:15" s="33" customFormat="1" ht="15" hidden="1">
      <c r="A28" s="211"/>
      <c r="B28" s="163"/>
      <c r="C28" s="206"/>
      <c r="D28" s="206"/>
      <c r="E28" s="206"/>
      <c r="F28" s="205"/>
      <c r="G28" s="74">
        <v>5</v>
      </c>
      <c r="H28" s="75"/>
      <c r="I28" s="188"/>
      <c r="J28" s="205"/>
      <c r="K28" s="171"/>
      <c r="L28" s="79"/>
      <c r="M28" s="79"/>
      <c r="N28" s="77"/>
      <c r="O28" s="103"/>
    </row>
    <row r="29" spans="1:15" s="33" customFormat="1" ht="15" hidden="1">
      <c r="A29" s="211"/>
      <c r="B29" s="163"/>
      <c r="C29" s="206"/>
      <c r="D29" s="206"/>
      <c r="E29" s="206"/>
      <c r="F29" s="205"/>
      <c r="G29" s="74">
        <v>6</v>
      </c>
      <c r="H29" s="75"/>
      <c r="I29" s="188"/>
      <c r="J29" s="205"/>
      <c r="K29" s="171"/>
      <c r="L29" s="79"/>
      <c r="M29" s="79"/>
      <c r="N29" s="77"/>
      <c r="O29" s="103"/>
    </row>
    <row r="30" spans="1:15" s="33" customFormat="1" ht="15" hidden="1">
      <c r="A30" s="211"/>
      <c r="B30" s="163"/>
      <c r="C30" s="206"/>
      <c r="D30" s="206"/>
      <c r="E30" s="206"/>
      <c r="F30" s="205"/>
      <c r="G30" s="74">
        <v>7</v>
      </c>
      <c r="H30" s="75"/>
      <c r="I30" s="188"/>
      <c r="J30" s="205"/>
      <c r="K30" s="171"/>
      <c r="L30" s="79"/>
      <c r="M30" s="79"/>
      <c r="N30" s="77"/>
      <c r="O30" s="103"/>
    </row>
    <row r="31" spans="1:15" s="33" customFormat="1" ht="6.75" customHeight="1">
      <c r="A31" s="211"/>
      <c r="B31" s="163"/>
      <c r="C31" s="206"/>
      <c r="D31" s="206"/>
      <c r="E31" s="206"/>
      <c r="F31" s="205"/>
      <c r="G31" s="74">
        <v>8</v>
      </c>
      <c r="H31" s="75"/>
      <c r="I31" s="188"/>
      <c r="J31" s="205"/>
      <c r="K31" s="171"/>
      <c r="L31" s="79"/>
      <c r="M31" s="79"/>
      <c r="N31" s="77"/>
      <c r="O31" s="103"/>
    </row>
    <row r="32" spans="1:15" s="33" customFormat="1" ht="89.25" customHeight="1">
      <c r="B32" s="168" t="str">
        <f>+LEFT(C32,3)</f>
        <v>1.1</v>
      </c>
      <c r="C32" s="202" t="s">
        <v>23</v>
      </c>
      <c r="D32" s="126" t="s">
        <v>17</v>
      </c>
      <c r="E32" s="83" t="s">
        <v>318</v>
      </c>
      <c r="F32" s="203">
        <v>3</v>
      </c>
      <c r="G32" s="37">
        <v>1</v>
      </c>
      <c r="H32" s="47" t="s">
        <v>368</v>
      </c>
      <c r="I32" s="207" t="s">
        <v>448</v>
      </c>
      <c r="J32" s="92">
        <v>2</v>
      </c>
      <c r="K32" s="212" t="str">
        <f t="shared" ref="K32" si="0">+IF(OR(ISBLANK(F32),ISBLANK(J32)),"",IF(OR(AND(F32=1,J32=1),AND(F32=1,J32=2),AND(F32=1,J32=3)),"Deficiencia de control mayor (diseño y ejecución)",IF(OR(AND(F32=2,J32=2),AND(F32=3,J32=1),AND(F32=3,J32=2),AND(F32=2,J32=1)),"Deficiencia de control (diseño o ejecución)",IF(AND(F32=2,J32=3),"Oportunidad de mejora","Mantenimiento del control"))))</f>
        <v>Deficiencia de control (diseño o ejecución)</v>
      </c>
      <c r="L32" s="79">
        <f>+IF(K32="",0,IF(K32="Deficiencia de control mayor (diseño y ejecución)",4,IF(K32="Deficiencia de control (diseño o ejecución)",20,IF(K32="Oportunidad de mejora",40,60))))</f>
        <v>20</v>
      </c>
      <c r="M32" s="79">
        <v>4.5870000000000001E-2</v>
      </c>
      <c r="N32" s="77">
        <f>+L32+M32</f>
        <v>20.045870000000001</v>
      </c>
      <c r="O32" s="103"/>
    </row>
    <row r="33" spans="2:15" s="33" customFormat="1" ht="15">
      <c r="B33" s="157"/>
      <c r="C33" s="123"/>
      <c r="D33" s="126"/>
      <c r="E33" s="83"/>
      <c r="F33" s="203"/>
      <c r="G33" s="38">
        <v>2</v>
      </c>
      <c r="H33" s="48"/>
      <c r="I33" s="207"/>
      <c r="J33" s="92"/>
      <c r="K33" s="173"/>
      <c r="L33" s="79"/>
      <c r="M33" s="79"/>
      <c r="N33" s="77"/>
      <c r="O33" s="103"/>
    </row>
    <row r="34" spans="2:15" s="33" customFormat="1" ht="15">
      <c r="B34" s="157"/>
      <c r="C34" s="123"/>
      <c r="D34" s="126"/>
      <c r="E34" s="83"/>
      <c r="F34" s="203"/>
      <c r="G34" s="38">
        <v>3</v>
      </c>
      <c r="H34" s="48"/>
      <c r="I34" s="207"/>
      <c r="J34" s="92"/>
      <c r="K34" s="173"/>
      <c r="L34" s="79"/>
      <c r="M34" s="79"/>
      <c r="N34" s="77"/>
      <c r="O34" s="103"/>
    </row>
    <row r="35" spans="2:15" s="33" customFormat="1" ht="15">
      <c r="B35" s="157"/>
      <c r="C35" s="123"/>
      <c r="D35" s="126"/>
      <c r="E35" s="83"/>
      <c r="F35" s="203"/>
      <c r="G35" s="38">
        <v>4</v>
      </c>
      <c r="H35" s="48"/>
      <c r="I35" s="207"/>
      <c r="J35" s="92"/>
      <c r="K35" s="173"/>
      <c r="L35" s="79"/>
      <c r="M35" s="79"/>
      <c r="N35" s="77"/>
      <c r="O35" s="103"/>
    </row>
    <row r="36" spans="2:15" s="33" customFormat="1" ht="15">
      <c r="B36" s="157"/>
      <c r="C36" s="123"/>
      <c r="D36" s="126"/>
      <c r="E36" s="83"/>
      <c r="F36" s="203"/>
      <c r="G36" s="38">
        <v>5</v>
      </c>
      <c r="H36" s="48"/>
      <c r="I36" s="207"/>
      <c r="J36" s="92"/>
      <c r="K36" s="173"/>
      <c r="L36" s="79"/>
      <c r="M36" s="79"/>
      <c r="N36" s="77"/>
      <c r="O36" s="103"/>
    </row>
    <row r="37" spans="2:15" s="33" customFormat="1" ht="15">
      <c r="B37" s="157"/>
      <c r="C37" s="123"/>
      <c r="D37" s="126"/>
      <c r="E37" s="83"/>
      <c r="F37" s="203"/>
      <c r="G37" s="38">
        <v>6</v>
      </c>
      <c r="H37" s="48"/>
      <c r="I37" s="207"/>
      <c r="J37" s="92"/>
      <c r="K37" s="173"/>
      <c r="L37" s="79"/>
      <c r="M37" s="79"/>
      <c r="N37" s="77"/>
      <c r="O37" s="103"/>
    </row>
    <row r="38" spans="2:15" s="33" customFormat="1" ht="15">
      <c r="B38" s="157"/>
      <c r="C38" s="123"/>
      <c r="D38" s="126"/>
      <c r="E38" s="83"/>
      <c r="F38" s="203"/>
      <c r="G38" s="38">
        <v>7</v>
      </c>
      <c r="H38" s="48"/>
      <c r="I38" s="207"/>
      <c r="J38" s="92"/>
      <c r="K38" s="173"/>
      <c r="L38" s="79"/>
      <c r="M38" s="79"/>
      <c r="N38" s="77"/>
      <c r="O38" s="103"/>
    </row>
    <row r="39" spans="2:15" s="33" customFormat="1" ht="66" customHeight="1" thickBot="1">
      <c r="B39" s="158"/>
      <c r="C39" s="124"/>
      <c r="D39" s="127"/>
      <c r="E39" s="84"/>
      <c r="F39" s="204"/>
      <c r="G39" s="39">
        <v>8</v>
      </c>
      <c r="H39" s="50"/>
      <c r="I39" s="208"/>
      <c r="J39" s="93"/>
      <c r="K39" s="174"/>
      <c r="L39" s="79"/>
      <c r="M39" s="79"/>
      <c r="N39" s="77"/>
      <c r="O39" s="103"/>
    </row>
    <row r="40" spans="2:15" s="33" customFormat="1" ht="16.5" customHeight="1">
      <c r="B40" s="156" t="str">
        <f>+LEFT(C40,3)</f>
        <v>1.2</v>
      </c>
      <c r="C40" s="122" t="s">
        <v>24</v>
      </c>
      <c r="D40" s="125" t="s">
        <v>17</v>
      </c>
      <c r="E40" s="128" t="s">
        <v>319</v>
      </c>
      <c r="F40" s="113">
        <v>2</v>
      </c>
      <c r="G40" s="37">
        <v>1</v>
      </c>
      <c r="H40" s="51"/>
      <c r="I40" s="143" t="s">
        <v>325</v>
      </c>
      <c r="J40" s="140">
        <v>3</v>
      </c>
      <c r="K40" s="172" t="str">
        <f t="shared" ref="K40" si="1">+IF(OR(ISBLANK(F40),ISBLANK(J40)),"",IF(OR(AND(F40=1,J40=1),AND(F40=1,J40=2),AND(F40=1,J40=3)),"Deficiencia de control mayor (diseño y ejecución)",IF(OR(AND(F40=2,J40=2),AND(F40=3,J40=1),AND(F40=3,J40=2),AND(F40=2,J40=1)),"Deficiencia de control (diseño o ejecución)",IF(AND(F40=2,J40=3),"Oportunidad de mejora","Mantenimiento del control"))))</f>
        <v>Oportunidad de mejora</v>
      </c>
      <c r="L40" s="79">
        <f t="shared" ref="L40" si="2">+IF(K40="",0,IF(K40="Deficiencia de control mayor (diseño y ejecución)",4,IF(K40="Deficiencia de control (diseño o ejecución)",20,IF(K40="Oportunidad de mejora",40,60))))</f>
        <v>40</v>
      </c>
      <c r="M40" s="79">
        <v>5.5690000000000003E-2</v>
      </c>
      <c r="N40" s="77">
        <f t="shared" ref="N40" si="3">+L40+M40</f>
        <v>40.055689999999998</v>
      </c>
      <c r="O40" s="103"/>
    </row>
    <row r="41" spans="2:15" s="33" customFormat="1" ht="15">
      <c r="B41" s="157"/>
      <c r="C41" s="123"/>
      <c r="D41" s="126"/>
      <c r="E41" s="129"/>
      <c r="F41" s="114"/>
      <c r="G41" s="38">
        <v>2</v>
      </c>
      <c r="H41" s="52"/>
      <c r="I41" s="144"/>
      <c r="J41" s="141"/>
      <c r="K41" s="173"/>
      <c r="L41" s="79"/>
      <c r="M41" s="79"/>
      <c r="N41" s="77"/>
      <c r="O41" s="103"/>
    </row>
    <row r="42" spans="2:15" s="33" customFormat="1" ht="15">
      <c r="B42" s="157"/>
      <c r="C42" s="123"/>
      <c r="D42" s="126"/>
      <c r="E42" s="129"/>
      <c r="F42" s="114"/>
      <c r="G42" s="38">
        <v>3</v>
      </c>
      <c r="H42" s="52"/>
      <c r="I42" s="144"/>
      <c r="J42" s="141"/>
      <c r="K42" s="173"/>
      <c r="L42" s="79"/>
      <c r="M42" s="79"/>
      <c r="N42" s="77"/>
      <c r="O42" s="103"/>
    </row>
    <row r="43" spans="2:15" s="33" customFormat="1" ht="15">
      <c r="B43" s="157"/>
      <c r="C43" s="123"/>
      <c r="D43" s="126"/>
      <c r="E43" s="129"/>
      <c r="F43" s="114"/>
      <c r="G43" s="38">
        <v>4</v>
      </c>
      <c r="H43" s="52"/>
      <c r="I43" s="144"/>
      <c r="J43" s="141"/>
      <c r="K43" s="173"/>
      <c r="L43" s="79"/>
      <c r="M43" s="79"/>
      <c r="N43" s="77"/>
      <c r="O43" s="103"/>
    </row>
    <row r="44" spans="2:15" s="33" customFormat="1" ht="15">
      <c r="B44" s="157"/>
      <c r="C44" s="123"/>
      <c r="D44" s="126"/>
      <c r="E44" s="129"/>
      <c r="F44" s="114"/>
      <c r="G44" s="38">
        <v>5</v>
      </c>
      <c r="H44" s="52"/>
      <c r="I44" s="144"/>
      <c r="J44" s="141"/>
      <c r="K44" s="173"/>
      <c r="L44" s="79"/>
      <c r="M44" s="79"/>
      <c r="N44" s="77"/>
      <c r="O44" s="103"/>
    </row>
    <row r="45" spans="2:15" s="33" customFormat="1" ht="15">
      <c r="B45" s="157"/>
      <c r="C45" s="123"/>
      <c r="D45" s="126"/>
      <c r="E45" s="129"/>
      <c r="F45" s="114"/>
      <c r="G45" s="38">
        <v>6</v>
      </c>
      <c r="H45" s="52"/>
      <c r="I45" s="144"/>
      <c r="J45" s="141"/>
      <c r="K45" s="173"/>
      <c r="L45" s="79"/>
      <c r="M45" s="79"/>
      <c r="N45" s="77"/>
      <c r="O45" s="103"/>
    </row>
    <row r="46" spans="2:15" s="33" customFormat="1" ht="15">
      <c r="B46" s="157"/>
      <c r="C46" s="123"/>
      <c r="D46" s="126"/>
      <c r="E46" s="129"/>
      <c r="F46" s="114"/>
      <c r="G46" s="38">
        <v>7</v>
      </c>
      <c r="H46" s="52"/>
      <c r="I46" s="144"/>
      <c r="J46" s="141"/>
      <c r="K46" s="173"/>
      <c r="L46" s="79"/>
      <c r="M46" s="79"/>
      <c r="N46" s="77"/>
      <c r="O46" s="103"/>
    </row>
    <row r="47" spans="2:15" s="33" customFormat="1" ht="190.5" customHeight="1" thickBot="1">
      <c r="B47" s="158"/>
      <c r="C47" s="124"/>
      <c r="D47" s="127"/>
      <c r="E47" s="130"/>
      <c r="F47" s="115"/>
      <c r="G47" s="40">
        <v>8</v>
      </c>
      <c r="H47" s="53"/>
      <c r="I47" s="145"/>
      <c r="J47" s="142"/>
      <c r="K47" s="174"/>
      <c r="L47" s="79"/>
      <c r="M47" s="79"/>
      <c r="N47" s="77"/>
      <c r="O47" s="103"/>
    </row>
    <row r="48" spans="2:15" s="33" customFormat="1" ht="16.5" customHeight="1">
      <c r="B48" s="156" t="str">
        <f>+LEFT(C48,3)</f>
        <v>1.3</v>
      </c>
      <c r="C48" s="122" t="s">
        <v>25</v>
      </c>
      <c r="D48" s="125" t="s">
        <v>26</v>
      </c>
      <c r="E48" s="149" t="s">
        <v>322</v>
      </c>
      <c r="F48" s="113">
        <v>3</v>
      </c>
      <c r="G48" s="41">
        <v>1</v>
      </c>
      <c r="H48" s="51"/>
      <c r="I48" s="189" t="s">
        <v>321</v>
      </c>
      <c r="J48" s="140">
        <v>3</v>
      </c>
      <c r="K48" s="172" t="str">
        <f t="shared" ref="K48" si="4">+IF(OR(ISBLANK(F48),ISBLANK(J48)),"",IF(OR(AND(F48=1,J48=1),AND(F48=1,J48=2),AND(F48=1,J48=3)),"Deficiencia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79">
        <f t="shared" ref="L48" si="5">+IF(K48="",0,IF(K48="Deficiencia de control mayor (diseño y ejecución)",4,IF(K48="Deficiencia de control (diseño o ejecución)",20,IF(K48="Oportunidad de mejora",40,60))))</f>
        <v>60</v>
      </c>
      <c r="M48" s="79">
        <v>6.6895999999999997E-2</v>
      </c>
      <c r="N48" s="86">
        <f t="shared" ref="N48" si="6">+L48+M48</f>
        <v>60.066896</v>
      </c>
      <c r="O48" s="105"/>
    </row>
    <row r="49" spans="2:15" s="33" customFormat="1" ht="15">
      <c r="B49" s="157"/>
      <c r="C49" s="123"/>
      <c r="D49" s="126"/>
      <c r="E49" s="129"/>
      <c r="F49" s="114"/>
      <c r="G49" s="38">
        <v>2</v>
      </c>
      <c r="H49" s="52"/>
      <c r="I49" s="190"/>
      <c r="J49" s="141"/>
      <c r="K49" s="173"/>
      <c r="L49" s="79"/>
      <c r="M49" s="79"/>
      <c r="N49" s="86"/>
      <c r="O49" s="105"/>
    </row>
    <row r="50" spans="2:15" s="33" customFormat="1" ht="15">
      <c r="B50" s="157"/>
      <c r="C50" s="123"/>
      <c r="D50" s="126"/>
      <c r="E50" s="129"/>
      <c r="F50" s="114"/>
      <c r="G50" s="38">
        <v>3</v>
      </c>
      <c r="H50" s="52"/>
      <c r="I50" s="190"/>
      <c r="J50" s="141"/>
      <c r="K50" s="173"/>
      <c r="L50" s="79"/>
      <c r="M50" s="79"/>
      <c r="N50" s="86"/>
      <c r="O50" s="105"/>
    </row>
    <row r="51" spans="2:15" s="33" customFormat="1" ht="15">
      <c r="B51" s="157"/>
      <c r="C51" s="123"/>
      <c r="D51" s="126"/>
      <c r="E51" s="129"/>
      <c r="F51" s="114"/>
      <c r="G51" s="38">
        <v>4</v>
      </c>
      <c r="H51" s="52"/>
      <c r="I51" s="190"/>
      <c r="J51" s="141"/>
      <c r="K51" s="173"/>
      <c r="L51" s="79"/>
      <c r="M51" s="79"/>
      <c r="N51" s="86"/>
      <c r="O51" s="105"/>
    </row>
    <row r="52" spans="2:15" s="33" customFormat="1" ht="15">
      <c r="B52" s="157"/>
      <c r="C52" s="123"/>
      <c r="D52" s="126"/>
      <c r="E52" s="129"/>
      <c r="F52" s="114"/>
      <c r="G52" s="38">
        <v>5</v>
      </c>
      <c r="H52" s="52"/>
      <c r="I52" s="190"/>
      <c r="J52" s="141"/>
      <c r="K52" s="173"/>
      <c r="L52" s="79"/>
      <c r="M52" s="79"/>
      <c r="N52" s="86"/>
      <c r="O52" s="105"/>
    </row>
    <row r="53" spans="2:15" s="33" customFormat="1" ht="15">
      <c r="B53" s="157"/>
      <c r="C53" s="123"/>
      <c r="D53" s="126"/>
      <c r="E53" s="129"/>
      <c r="F53" s="114"/>
      <c r="G53" s="38">
        <v>6</v>
      </c>
      <c r="H53" s="52"/>
      <c r="I53" s="190"/>
      <c r="J53" s="141"/>
      <c r="K53" s="173"/>
      <c r="L53" s="79"/>
      <c r="M53" s="79"/>
      <c r="N53" s="86"/>
      <c r="O53" s="105"/>
    </row>
    <row r="54" spans="2:15" s="33" customFormat="1" ht="15">
      <c r="B54" s="157"/>
      <c r="C54" s="123"/>
      <c r="D54" s="126"/>
      <c r="E54" s="129"/>
      <c r="F54" s="114"/>
      <c r="G54" s="38">
        <v>7</v>
      </c>
      <c r="H54" s="52"/>
      <c r="I54" s="190"/>
      <c r="J54" s="141"/>
      <c r="K54" s="173"/>
      <c r="L54" s="79"/>
      <c r="M54" s="79"/>
      <c r="N54" s="86"/>
      <c r="O54" s="105"/>
    </row>
    <row r="55" spans="2:15" s="33" customFormat="1" ht="286.5" customHeight="1" thickBot="1">
      <c r="B55" s="158"/>
      <c r="C55" s="124"/>
      <c r="D55" s="127"/>
      <c r="E55" s="130"/>
      <c r="F55" s="115"/>
      <c r="G55" s="40">
        <v>8</v>
      </c>
      <c r="H55" s="53"/>
      <c r="I55" s="191"/>
      <c r="J55" s="142"/>
      <c r="K55" s="174"/>
      <c r="L55" s="79"/>
      <c r="M55" s="79"/>
      <c r="N55" s="86"/>
      <c r="O55" s="105"/>
    </row>
    <row r="56" spans="2:15" s="33" customFormat="1" ht="46.5" customHeight="1">
      <c r="B56" s="156" t="str">
        <f>+LEFT(C56,3)</f>
        <v>1.4</v>
      </c>
      <c r="C56" s="107" t="s">
        <v>27</v>
      </c>
      <c r="D56" s="110" t="s">
        <v>28</v>
      </c>
      <c r="E56" s="82" t="s">
        <v>320</v>
      </c>
      <c r="F56" s="113">
        <v>2</v>
      </c>
      <c r="G56" s="41">
        <v>1</v>
      </c>
      <c r="H56" s="51"/>
      <c r="I56" s="88" t="s">
        <v>324</v>
      </c>
      <c r="J56" s="91">
        <v>2</v>
      </c>
      <c r="K56" s="116" t="str">
        <f t="shared" ref="K56" si="7">+IF(OR(ISBLANK(F56),ISBLANK(J56)),"",IF(OR(AND(F56=1,J56=1),AND(F56=1,J56=2),AND(F56=1,J56=3)),"Deficiencia de control mayor (diseño y ejecución)",IF(OR(AND(F56=2,J56=2),AND(F56=3,J56=1),AND(F56=3,J56=2),AND(F56=2,J56=1)),"Deficiencia de control (diseño o ejecución)",IF(AND(F56=2,J56=3),"Oportunidad de mejora","Mantenimiento del control"))))</f>
        <v>Deficiencia de control (diseño o ejecución)</v>
      </c>
      <c r="L56" s="79">
        <f t="shared" ref="L56" si="8">+IF(K56="",0,IF(K56="Deficiencia de control mayor (diseño y ejecución)",4,IF(K56="Deficiencia de control (diseño o ejecución)",20,IF(K56="Oportunidad de mejora",40,60))))</f>
        <v>20</v>
      </c>
      <c r="M56" s="79">
        <v>6.6909999999999997E-2</v>
      </c>
      <c r="N56" s="87">
        <f>+L56+M56</f>
        <v>20.06691</v>
      </c>
      <c r="O56" s="106"/>
    </row>
    <row r="57" spans="2:15" s="33" customFormat="1" ht="15">
      <c r="B57" s="157"/>
      <c r="C57" s="108"/>
      <c r="D57" s="111"/>
      <c r="E57" s="83"/>
      <c r="F57" s="114"/>
      <c r="G57" s="38">
        <v>2</v>
      </c>
      <c r="H57" s="52"/>
      <c r="I57" s="89"/>
      <c r="J57" s="92"/>
      <c r="K57" s="117"/>
      <c r="L57" s="79"/>
      <c r="M57" s="79"/>
      <c r="N57" s="87"/>
      <c r="O57" s="106"/>
    </row>
    <row r="58" spans="2:15" s="33" customFormat="1" ht="15">
      <c r="B58" s="157"/>
      <c r="C58" s="108"/>
      <c r="D58" s="111"/>
      <c r="E58" s="83"/>
      <c r="F58" s="114"/>
      <c r="G58" s="38">
        <v>3</v>
      </c>
      <c r="H58" s="52"/>
      <c r="I58" s="89"/>
      <c r="J58" s="92"/>
      <c r="K58" s="117"/>
      <c r="L58" s="79"/>
      <c r="M58" s="79"/>
      <c r="N58" s="87"/>
      <c r="O58" s="106"/>
    </row>
    <row r="59" spans="2:15" s="33" customFormat="1" ht="15">
      <c r="B59" s="157"/>
      <c r="C59" s="108"/>
      <c r="D59" s="111"/>
      <c r="E59" s="83"/>
      <c r="F59" s="114"/>
      <c r="G59" s="38">
        <v>4</v>
      </c>
      <c r="H59" s="52"/>
      <c r="I59" s="89"/>
      <c r="J59" s="92"/>
      <c r="K59" s="117"/>
      <c r="L59" s="79"/>
      <c r="M59" s="79"/>
      <c r="N59" s="87"/>
      <c r="O59" s="106"/>
    </row>
    <row r="60" spans="2:15" s="33" customFormat="1" ht="15">
      <c r="B60" s="157"/>
      <c r="C60" s="108"/>
      <c r="D60" s="111"/>
      <c r="E60" s="83"/>
      <c r="F60" s="114"/>
      <c r="G60" s="38">
        <v>5</v>
      </c>
      <c r="H60" s="52"/>
      <c r="I60" s="89"/>
      <c r="J60" s="92"/>
      <c r="K60" s="117"/>
      <c r="L60" s="79"/>
      <c r="M60" s="79"/>
      <c r="N60" s="87"/>
      <c r="O60" s="106"/>
    </row>
    <row r="61" spans="2:15" s="33" customFormat="1" ht="15">
      <c r="B61" s="157"/>
      <c r="C61" s="108"/>
      <c r="D61" s="111"/>
      <c r="E61" s="83"/>
      <c r="F61" s="114"/>
      <c r="G61" s="38">
        <v>6</v>
      </c>
      <c r="H61" s="52"/>
      <c r="I61" s="89"/>
      <c r="J61" s="92"/>
      <c r="K61" s="117"/>
      <c r="L61" s="79"/>
      <c r="M61" s="79"/>
      <c r="N61" s="87"/>
      <c r="O61" s="106"/>
    </row>
    <row r="62" spans="2:15" s="33" customFormat="1" ht="15">
      <c r="B62" s="157"/>
      <c r="C62" s="108"/>
      <c r="D62" s="111"/>
      <c r="E62" s="83"/>
      <c r="F62" s="114"/>
      <c r="G62" s="38">
        <v>7</v>
      </c>
      <c r="H62" s="52"/>
      <c r="I62" s="89"/>
      <c r="J62" s="92"/>
      <c r="K62" s="117"/>
      <c r="L62" s="79"/>
      <c r="M62" s="79"/>
      <c r="N62" s="87"/>
      <c r="O62" s="106"/>
    </row>
    <row r="63" spans="2:15" s="33" customFormat="1" ht="42" customHeight="1" thickBot="1">
      <c r="B63" s="158"/>
      <c r="C63" s="109"/>
      <c r="D63" s="112"/>
      <c r="E63" s="84"/>
      <c r="F63" s="115"/>
      <c r="G63" s="40">
        <v>8</v>
      </c>
      <c r="H63" s="53"/>
      <c r="I63" s="90"/>
      <c r="J63" s="93"/>
      <c r="K63" s="118"/>
      <c r="L63" s="79"/>
      <c r="M63" s="79"/>
      <c r="N63" s="87"/>
      <c r="O63" s="106"/>
    </row>
    <row r="64" spans="2:15" ht="16.5" customHeight="1">
      <c r="B64" s="156" t="str">
        <f>+LEFT(C64,3)</f>
        <v>1.5</v>
      </c>
      <c r="C64" s="122" t="s">
        <v>29</v>
      </c>
      <c r="D64" s="125" t="s">
        <v>30</v>
      </c>
      <c r="E64" s="128" t="s">
        <v>299</v>
      </c>
      <c r="F64" s="113">
        <v>1</v>
      </c>
      <c r="G64" s="41">
        <v>1</v>
      </c>
      <c r="H64" s="51"/>
      <c r="I64" s="192" t="s">
        <v>323</v>
      </c>
      <c r="J64" s="140">
        <v>1</v>
      </c>
      <c r="K64" s="172" t="str">
        <f t="shared" ref="K64" si="9">+IF(OR(ISBLANK(F64),ISBLANK(J64)),"",IF(OR(AND(F64=1,J64=1),AND(F64=1,J64=2),AND(F64=1,J64=3)),"Deficiencia de control mayor (diseño y ejecución)",IF(OR(AND(F64=2,J64=2),AND(F64=3,J64=1),AND(F64=3,J64=2),AND(F64=2,J64=1)),"Deficiencia de control (diseño o ejecución)",IF(AND(F64=2,J64=3),"Oportunidad de mejora","Mantenimiento del control"))))</f>
        <v>Deficiencia de control mayor (diseño y ejecución)</v>
      </c>
      <c r="L64" s="79">
        <f t="shared" ref="L64" si="10">+IF(K64="",0,IF(K64="Deficiencia de control mayor (diseño y ejecución)",4,IF(K64="Deficiencia de control (diseño o ejecución)",20,IF(K64="Oportunidad de mejora",40,60))))</f>
        <v>4</v>
      </c>
      <c r="M64" s="79">
        <v>7.3568999999999996E-2</v>
      </c>
      <c r="N64" s="77">
        <f t="shared" ref="N64" si="11">+L64+M64</f>
        <v>4.073569</v>
      </c>
      <c r="O64" s="103"/>
    </row>
    <row r="65" spans="2:15" s="33" customFormat="1" ht="15">
      <c r="B65" s="157"/>
      <c r="C65" s="123"/>
      <c r="D65" s="126"/>
      <c r="E65" s="129"/>
      <c r="F65" s="114"/>
      <c r="G65" s="38">
        <v>2</v>
      </c>
      <c r="H65" s="52"/>
      <c r="I65" s="144"/>
      <c r="J65" s="141"/>
      <c r="K65" s="173"/>
      <c r="L65" s="79"/>
      <c r="M65" s="79"/>
      <c r="N65" s="77"/>
      <c r="O65" s="103"/>
    </row>
    <row r="66" spans="2:15" s="33" customFormat="1" ht="15">
      <c r="B66" s="157"/>
      <c r="C66" s="123"/>
      <c r="D66" s="126"/>
      <c r="E66" s="129"/>
      <c r="F66" s="114"/>
      <c r="G66" s="38">
        <v>3</v>
      </c>
      <c r="H66" s="52"/>
      <c r="I66" s="144"/>
      <c r="J66" s="141"/>
      <c r="K66" s="173"/>
      <c r="L66" s="79"/>
      <c r="M66" s="79"/>
      <c r="N66" s="77"/>
      <c r="O66" s="103"/>
    </row>
    <row r="67" spans="2:15" s="33" customFormat="1" ht="15">
      <c r="B67" s="157"/>
      <c r="C67" s="123"/>
      <c r="D67" s="126"/>
      <c r="E67" s="129"/>
      <c r="F67" s="114"/>
      <c r="G67" s="38">
        <v>4</v>
      </c>
      <c r="H67" s="52"/>
      <c r="I67" s="144"/>
      <c r="J67" s="141"/>
      <c r="K67" s="173"/>
      <c r="L67" s="79"/>
      <c r="M67" s="79"/>
      <c r="N67" s="77"/>
      <c r="O67" s="103"/>
    </row>
    <row r="68" spans="2:15" s="33" customFormat="1" ht="15">
      <c r="B68" s="157"/>
      <c r="C68" s="123"/>
      <c r="D68" s="126"/>
      <c r="E68" s="129"/>
      <c r="F68" s="114"/>
      <c r="G68" s="38">
        <v>5</v>
      </c>
      <c r="H68" s="52"/>
      <c r="I68" s="144"/>
      <c r="J68" s="141"/>
      <c r="K68" s="173"/>
      <c r="L68" s="79"/>
      <c r="M68" s="79"/>
      <c r="N68" s="77"/>
      <c r="O68" s="103"/>
    </row>
    <row r="69" spans="2:15" s="33" customFormat="1" ht="15">
      <c r="B69" s="157"/>
      <c r="C69" s="123"/>
      <c r="D69" s="126"/>
      <c r="E69" s="129"/>
      <c r="F69" s="114"/>
      <c r="G69" s="38">
        <v>6</v>
      </c>
      <c r="H69" s="52"/>
      <c r="I69" s="144"/>
      <c r="J69" s="141"/>
      <c r="K69" s="173"/>
      <c r="L69" s="79"/>
      <c r="M69" s="79"/>
      <c r="N69" s="77"/>
      <c r="O69" s="103"/>
    </row>
    <row r="70" spans="2:15" s="33" customFormat="1" ht="15">
      <c r="B70" s="157"/>
      <c r="C70" s="123"/>
      <c r="D70" s="126"/>
      <c r="E70" s="129"/>
      <c r="F70" s="114"/>
      <c r="G70" s="38">
        <v>7</v>
      </c>
      <c r="H70" s="52"/>
      <c r="I70" s="144"/>
      <c r="J70" s="141"/>
      <c r="K70" s="173"/>
      <c r="L70" s="79"/>
      <c r="M70" s="79"/>
      <c r="N70" s="77"/>
      <c r="O70" s="103"/>
    </row>
    <row r="71" spans="2:15" s="33" customFormat="1" ht="45" customHeight="1" thickBot="1">
      <c r="B71" s="158"/>
      <c r="C71" s="124"/>
      <c r="D71" s="127"/>
      <c r="E71" s="130"/>
      <c r="F71" s="115"/>
      <c r="G71" s="40">
        <v>8</v>
      </c>
      <c r="H71" s="53"/>
      <c r="I71" s="145"/>
      <c r="J71" s="142"/>
      <c r="K71" s="174"/>
      <c r="L71" s="79"/>
      <c r="M71" s="79"/>
      <c r="N71" s="77"/>
      <c r="O71" s="103"/>
    </row>
    <row r="72" spans="2:15" ht="36.75" customHeight="1">
      <c r="B72" s="166"/>
      <c r="C72" s="197" t="s">
        <v>295</v>
      </c>
      <c r="D72" s="152" t="s">
        <v>0</v>
      </c>
      <c r="E72" s="119" t="s">
        <v>392</v>
      </c>
      <c r="F72" s="131" t="s">
        <v>293</v>
      </c>
      <c r="G72" s="94" t="s">
        <v>13</v>
      </c>
      <c r="H72" s="95"/>
      <c r="I72" s="96"/>
      <c r="J72" s="131" t="s">
        <v>294</v>
      </c>
      <c r="K72" s="175" t="s">
        <v>31</v>
      </c>
      <c r="L72" s="80"/>
      <c r="M72" s="80"/>
      <c r="N72" s="78"/>
      <c r="O72" s="104"/>
    </row>
    <row r="73" spans="2:15" ht="29.25" customHeight="1">
      <c r="B73" s="166"/>
      <c r="C73" s="197"/>
      <c r="D73" s="153"/>
      <c r="E73" s="120"/>
      <c r="F73" s="131"/>
      <c r="G73" s="133" t="s">
        <v>1</v>
      </c>
      <c r="H73" s="135" t="s">
        <v>2</v>
      </c>
      <c r="I73" s="97" t="s">
        <v>32</v>
      </c>
      <c r="J73" s="131"/>
      <c r="K73" s="175"/>
      <c r="L73" s="80"/>
      <c r="M73" s="80"/>
      <c r="N73" s="78"/>
      <c r="O73" s="104"/>
    </row>
    <row r="74" spans="2:15" ht="45.75" customHeight="1" thickBot="1">
      <c r="B74" s="167"/>
      <c r="C74" s="198"/>
      <c r="D74" s="154"/>
      <c r="E74" s="121"/>
      <c r="F74" s="132"/>
      <c r="G74" s="134"/>
      <c r="H74" s="136"/>
      <c r="I74" s="98"/>
      <c r="J74" s="132"/>
      <c r="K74" s="176"/>
      <c r="L74" s="80"/>
      <c r="M74" s="80"/>
      <c r="N74" s="78"/>
      <c r="O74" s="104"/>
    </row>
    <row r="75" spans="2:15" s="33" customFormat="1" ht="21" customHeight="1">
      <c r="B75" s="156" t="str">
        <f>+LEFT(C75,3)</f>
        <v>2.1</v>
      </c>
      <c r="C75" s="122" t="s">
        <v>33</v>
      </c>
      <c r="D75" s="110" t="s">
        <v>34</v>
      </c>
      <c r="E75" s="128" t="s">
        <v>326</v>
      </c>
      <c r="F75" s="113">
        <v>2</v>
      </c>
      <c r="G75" s="41">
        <v>1</v>
      </c>
      <c r="H75" s="51"/>
      <c r="I75" s="143" t="s">
        <v>345</v>
      </c>
      <c r="J75" s="140">
        <v>3</v>
      </c>
      <c r="K75" s="172" t="str">
        <f t="shared" ref="K75" si="12">+IF(OR(ISBLANK(F75),ISBLANK(J75)),"",IF(OR(AND(F75=1,J75=1),AND(F75=1,J75=2),AND(F75=1,J75=3)),"Deficiencia de control mayor (diseño y ejecución)",IF(OR(AND(F75=2,J75=2),AND(F75=3,J75=1),AND(F75=3,J75=2),AND(F75=2,J75=1)),"Deficiencia de control (diseño o ejecución)",IF(AND(F75=2,J75=3),"Oportunidad de mejora","Mantenimiento del control"))))</f>
        <v>Oportunidad de mejora</v>
      </c>
      <c r="L75" s="79">
        <f t="shared" ref="L75:L91" si="13">+IF(K75="",0,IF(K75="Deficiencia de control mayor (diseño y ejecución)",4,IF(K75="Deficiencia de control (diseño o ejecución)",20,IF(K75="Oportunidad de mejora",40,60))))</f>
        <v>40</v>
      </c>
      <c r="M75" s="79">
        <v>8.8965299999999997E-2</v>
      </c>
      <c r="N75" s="77">
        <f>+L75+M75</f>
        <v>40.088965299999998</v>
      </c>
      <c r="O75" s="103"/>
    </row>
    <row r="76" spans="2:15" s="33" customFormat="1" ht="21" customHeight="1">
      <c r="B76" s="157"/>
      <c r="C76" s="123"/>
      <c r="D76" s="111"/>
      <c r="E76" s="129"/>
      <c r="F76" s="114"/>
      <c r="G76" s="38">
        <v>2</v>
      </c>
      <c r="H76" s="52"/>
      <c r="I76" s="144"/>
      <c r="J76" s="141"/>
      <c r="K76" s="173"/>
      <c r="L76" s="79"/>
      <c r="M76" s="79"/>
      <c r="N76" s="77"/>
      <c r="O76" s="103"/>
    </row>
    <row r="77" spans="2:15" s="33" customFormat="1" ht="21" customHeight="1">
      <c r="B77" s="157"/>
      <c r="C77" s="123"/>
      <c r="D77" s="111"/>
      <c r="E77" s="129"/>
      <c r="F77" s="114"/>
      <c r="G77" s="38">
        <v>3</v>
      </c>
      <c r="H77" s="52"/>
      <c r="I77" s="144"/>
      <c r="J77" s="141"/>
      <c r="K77" s="173"/>
      <c r="L77" s="79"/>
      <c r="M77" s="79"/>
      <c r="N77" s="77"/>
      <c r="O77" s="103"/>
    </row>
    <row r="78" spans="2:15" s="33" customFormat="1" ht="21" customHeight="1">
      <c r="B78" s="157"/>
      <c r="C78" s="123"/>
      <c r="D78" s="111"/>
      <c r="E78" s="129"/>
      <c r="F78" s="114"/>
      <c r="G78" s="38">
        <v>4</v>
      </c>
      <c r="H78" s="52"/>
      <c r="I78" s="144"/>
      <c r="J78" s="141"/>
      <c r="K78" s="173"/>
      <c r="L78" s="79"/>
      <c r="M78" s="79"/>
      <c r="N78" s="77"/>
      <c r="O78" s="103"/>
    </row>
    <row r="79" spans="2:15" s="33" customFormat="1" ht="21" customHeight="1">
      <c r="B79" s="157"/>
      <c r="C79" s="123"/>
      <c r="D79" s="111"/>
      <c r="E79" s="129"/>
      <c r="F79" s="114"/>
      <c r="G79" s="38">
        <v>5</v>
      </c>
      <c r="H79" s="52"/>
      <c r="I79" s="144"/>
      <c r="J79" s="141"/>
      <c r="K79" s="173"/>
      <c r="L79" s="79"/>
      <c r="M79" s="79"/>
      <c r="N79" s="77"/>
      <c r="O79" s="103"/>
    </row>
    <row r="80" spans="2:15" s="33" customFormat="1" ht="10.5" customHeight="1">
      <c r="B80" s="157"/>
      <c r="C80" s="123"/>
      <c r="D80" s="111"/>
      <c r="E80" s="129"/>
      <c r="F80" s="114"/>
      <c r="G80" s="38">
        <v>6</v>
      </c>
      <c r="H80" s="52"/>
      <c r="I80" s="144"/>
      <c r="J80" s="141"/>
      <c r="K80" s="173"/>
      <c r="L80" s="79"/>
      <c r="M80" s="79"/>
      <c r="N80" s="77"/>
      <c r="O80" s="103"/>
    </row>
    <row r="81" spans="2:15" s="33" customFormat="1" ht="21" hidden="1" customHeight="1" thickBot="1">
      <c r="B81" s="157"/>
      <c r="C81" s="123"/>
      <c r="D81" s="111"/>
      <c r="E81" s="129"/>
      <c r="F81" s="114"/>
      <c r="G81" s="38">
        <v>7</v>
      </c>
      <c r="H81" s="52"/>
      <c r="I81" s="144"/>
      <c r="J81" s="141"/>
      <c r="K81" s="173"/>
      <c r="L81" s="79"/>
      <c r="M81" s="79"/>
      <c r="N81" s="77"/>
      <c r="O81" s="103"/>
    </row>
    <row r="82" spans="2:15" s="33" customFormat="1" ht="59.25" customHeight="1" thickBot="1">
      <c r="B82" s="158"/>
      <c r="C82" s="124"/>
      <c r="D82" s="112"/>
      <c r="E82" s="130"/>
      <c r="F82" s="115"/>
      <c r="G82" s="40">
        <v>8</v>
      </c>
      <c r="H82" s="53"/>
      <c r="I82" s="145"/>
      <c r="J82" s="142"/>
      <c r="K82" s="174"/>
      <c r="L82" s="79"/>
      <c r="M82" s="79"/>
      <c r="N82" s="77"/>
      <c r="O82" s="103"/>
    </row>
    <row r="83" spans="2:15" s="33" customFormat="1" ht="15">
      <c r="B83" s="156" t="str">
        <f>+LEFT(C83,3)</f>
        <v>2.2</v>
      </c>
      <c r="C83" s="137" t="s">
        <v>35</v>
      </c>
      <c r="D83" s="110" t="s">
        <v>36</v>
      </c>
      <c r="E83" s="128" t="s">
        <v>300</v>
      </c>
      <c r="F83" s="113">
        <v>3</v>
      </c>
      <c r="G83" s="41">
        <v>1</v>
      </c>
      <c r="H83" s="51"/>
      <c r="I83" s="143" t="s">
        <v>346</v>
      </c>
      <c r="J83" s="140">
        <v>3</v>
      </c>
      <c r="K83" s="172" t="str">
        <f t="shared" ref="K83" si="14">+IF(OR(ISBLANK(F83),ISBLANK(J83)),"",IF(OR(AND(F83=1,J83=1),AND(F83=1,J83=2),AND(F83=1,J83=3)),"Deficiencia de control mayor (diseño y ejecución)",IF(OR(AND(F83=2,J83=2),AND(F83=3,J83=1),AND(F83=3,J83=2),AND(F83=2,J83=1)),"Deficiencia de control (diseño o ejecución)",IF(AND(F83=2,J83=3),"Oportunidad de mejora","Mantenimiento del control"))))</f>
        <v>Mantenimiento del control</v>
      </c>
      <c r="L83" s="79">
        <f t="shared" si="13"/>
        <v>60</v>
      </c>
      <c r="M83" s="79">
        <v>9.8965300000000006E-2</v>
      </c>
      <c r="N83" s="77">
        <f t="shared" ref="N83:N91" si="15">+L83+M83</f>
        <v>60.098965300000003</v>
      </c>
      <c r="O83" s="103"/>
    </row>
    <row r="84" spans="2:15" s="33" customFormat="1" ht="15">
      <c r="B84" s="157"/>
      <c r="C84" s="138"/>
      <c r="D84" s="111"/>
      <c r="E84" s="129"/>
      <c r="F84" s="114"/>
      <c r="G84" s="38">
        <v>2</v>
      </c>
      <c r="H84" s="52"/>
      <c r="I84" s="190"/>
      <c r="J84" s="141"/>
      <c r="K84" s="173"/>
      <c r="L84" s="79"/>
      <c r="M84" s="79"/>
      <c r="N84" s="77"/>
      <c r="O84" s="103"/>
    </row>
    <row r="85" spans="2:15" s="33" customFormat="1" ht="15">
      <c r="B85" s="157"/>
      <c r="C85" s="138"/>
      <c r="D85" s="111"/>
      <c r="E85" s="129"/>
      <c r="F85" s="114"/>
      <c r="G85" s="38">
        <v>3</v>
      </c>
      <c r="H85" s="52"/>
      <c r="I85" s="190"/>
      <c r="J85" s="141"/>
      <c r="K85" s="173"/>
      <c r="L85" s="79"/>
      <c r="M85" s="79"/>
      <c r="N85" s="77"/>
      <c r="O85" s="103"/>
    </row>
    <row r="86" spans="2:15" s="33" customFormat="1" ht="15">
      <c r="B86" s="157"/>
      <c r="C86" s="138"/>
      <c r="D86" s="111"/>
      <c r="E86" s="129"/>
      <c r="F86" s="114"/>
      <c r="G86" s="38">
        <v>4</v>
      </c>
      <c r="H86" s="52"/>
      <c r="I86" s="190"/>
      <c r="J86" s="141"/>
      <c r="K86" s="173"/>
      <c r="L86" s="79"/>
      <c r="M86" s="79"/>
      <c r="N86" s="77"/>
      <c r="O86" s="103"/>
    </row>
    <row r="87" spans="2:15" s="33" customFormat="1" ht="15">
      <c r="B87" s="157"/>
      <c r="C87" s="138"/>
      <c r="D87" s="111"/>
      <c r="E87" s="129"/>
      <c r="F87" s="114"/>
      <c r="G87" s="38">
        <v>5</v>
      </c>
      <c r="H87" s="52"/>
      <c r="I87" s="190"/>
      <c r="J87" s="141"/>
      <c r="K87" s="173"/>
      <c r="L87" s="79"/>
      <c r="M87" s="79"/>
      <c r="N87" s="77"/>
      <c r="O87" s="103"/>
    </row>
    <row r="88" spans="2:15" s="33" customFormat="1" ht="15">
      <c r="B88" s="157"/>
      <c r="C88" s="138"/>
      <c r="D88" s="111"/>
      <c r="E88" s="129"/>
      <c r="F88" s="114"/>
      <c r="G88" s="38">
        <v>6</v>
      </c>
      <c r="H88" s="52"/>
      <c r="I88" s="190"/>
      <c r="J88" s="141"/>
      <c r="K88" s="173"/>
      <c r="L88" s="79"/>
      <c r="M88" s="79"/>
      <c r="N88" s="77"/>
      <c r="O88" s="103"/>
    </row>
    <row r="89" spans="2:15" s="33" customFormat="1" ht="15">
      <c r="B89" s="157"/>
      <c r="C89" s="138"/>
      <c r="D89" s="111"/>
      <c r="E89" s="129"/>
      <c r="F89" s="114"/>
      <c r="G89" s="38">
        <v>7</v>
      </c>
      <c r="H89" s="52"/>
      <c r="I89" s="190"/>
      <c r="J89" s="141"/>
      <c r="K89" s="173"/>
      <c r="L89" s="79"/>
      <c r="M89" s="79"/>
      <c r="N89" s="77"/>
      <c r="O89" s="103"/>
    </row>
    <row r="90" spans="2:15" s="33" customFormat="1" ht="77.25" customHeight="1" thickBot="1">
      <c r="B90" s="158"/>
      <c r="C90" s="139"/>
      <c r="D90" s="112"/>
      <c r="E90" s="130"/>
      <c r="F90" s="115"/>
      <c r="G90" s="40">
        <v>8</v>
      </c>
      <c r="H90" s="53"/>
      <c r="I90" s="191"/>
      <c r="J90" s="142"/>
      <c r="K90" s="174"/>
      <c r="L90" s="79"/>
      <c r="M90" s="79"/>
      <c r="N90" s="77"/>
      <c r="O90" s="103"/>
    </row>
    <row r="91" spans="2:15" ht="21" customHeight="1">
      <c r="B91" s="156" t="str">
        <f>+LEFT(C91,3)</f>
        <v>2.3</v>
      </c>
      <c r="C91" s="122" t="s">
        <v>37</v>
      </c>
      <c r="D91" s="110" t="s">
        <v>38</v>
      </c>
      <c r="E91" s="128" t="s">
        <v>301</v>
      </c>
      <c r="F91" s="113">
        <v>2</v>
      </c>
      <c r="G91" s="41">
        <v>1</v>
      </c>
      <c r="H91" s="51"/>
      <c r="I91" s="143" t="s">
        <v>453</v>
      </c>
      <c r="J91" s="140">
        <v>2</v>
      </c>
      <c r="K91" s="172" t="str">
        <f t="shared" ref="K91" si="16">+IF(OR(ISBLANK(F91),ISBLANK(J91)),"",IF(OR(AND(F91=1,J91=1),AND(F91=1,J91=2),AND(F91=1,J91=3)),"Deficiencia de control mayor (diseño y ejecución)",IF(OR(AND(F91=2,J91=2),AND(F91=3,J91=1),AND(F91=3,J91=2),AND(F91=2,J91=1)),"Deficiencia de control (diseño o ejecución)",IF(AND(F91=2,J91=3),"Oportunidad de mejora","Mantenimiento del control"))))</f>
        <v>Deficiencia de control (diseño o ejecución)</v>
      </c>
      <c r="L91" s="79">
        <f t="shared" si="13"/>
        <v>20</v>
      </c>
      <c r="M91" s="79">
        <v>0.15698000000000001</v>
      </c>
      <c r="N91" s="77">
        <f t="shared" si="15"/>
        <v>20.156980000000001</v>
      </c>
      <c r="O91" s="103"/>
    </row>
    <row r="92" spans="2:15" s="33" customFormat="1" ht="21" customHeight="1">
      <c r="B92" s="157"/>
      <c r="C92" s="123"/>
      <c r="D92" s="111"/>
      <c r="E92" s="129"/>
      <c r="F92" s="114"/>
      <c r="G92" s="38">
        <v>2</v>
      </c>
      <c r="H92" s="52"/>
      <c r="I92" s="190"/>
      <c r="J92" s="141"/>
      <c r="K92" s="173"/>
      <c r="L92" s="79"/>
      <c r="M92" s="79"/>
      <c r="N92" s="77"/>
      <c r="O92" s="103"/>
    </row>
    <row r="93" spans="2:15" s="33" customFormat="1" ht="21" customHeight="1">
      <c r="B93" s="157"/>
      <c r="C93" s="123"/>
      <c r="D93" s="111"/>
      <c r="E93" s="129"/>
      <c r="F93" s="114"/>
      <c r="G93" s="38">
        <v>3</v>
      </c>
      <c r="H93" s="52"/>
      <c r="I93" s="190"/>
      <c r="J93" s="141"/>
      <c r="K93" s="173"/>
      <c r="L93" s="79"/>
      <c r="M93" s="79"/>
      <c r="N93" s="77"/>
      <c r="O93" s="103"/>
    </row>
    <row r="94" spans="2:15" s="33" customFormat="1" ht="21" customHeight="1">
      <c r="B94" s="157"/>
      <c r="C94" s="123"/>
      <c r="D94" s="111"/>
      <c r="E94" s="129"/>
      <c r="F94" s="114"/>
      <c r="G94" s="38">
        <v>4</v>
      </c>
      <c r="H94" s="52"/>
      <c r="I94" s="190"/>
      <c r="J94" s="141"/>
      <c r="K94" s="173"/>
      <c r="L94" s="79"/>
      <c r="M94" s="79"/>
      <c r="N94" s="77"/>
      <c r="O94" s="103"/>
    </row>
    <row r="95" spans="2:15" s="33" customFormat="1" ht="21" customHeight="1">
      <c r="B95" s="157"/>
      <c r="C95" s="123"/>
      <c r="D95" s="111"/>
      <c r="E95" s="129"/>
      <c r="F95" s="114"/>
      <c r="G95" s="38">
        <v>5</v>
      </c>
      <c r="H95" s="52"/>
      <c r="I95" s="190"/>
      <c r="J95" s="141"/>
      <c r="K95" s="173"/>
      <c r="L95" s="79"/>
      <c r="M95" s="79"/>
      <c r="N95" s="77"/>
      <c r="O95" s="103"/>
    </row>
    <row r="96" spans="2:15" s="33" customFormat="1" ht="21" customHeight="1">
      <c r="B96" s="157"/>
      <c r="C96" s="123"/>
      <c r="D96" s="111"/>
      <c r="E96" s="129"/>
      <c r="F96" s="114"/>
      <c r="G96" s="38">
        <v>6</v>
      </c>
      <c r="H96" s="52"/>
      <c r="I96" s="190"/>
      <c r="J96" s="141"/>
      <c r="K96" s="173"/>
      <c r="L96" s="79"/>
      <c r="M96" s="79"/>
      <c r="N96" s="77"/>
      <c r="O96" s="103"/>
    </row>
    <row r="97" spans="2:15" s="33" customFormat="1" ht="21" customHeight="1">
      <c r="B97" s="157"/>
      <c r="C97" s="123"/>
      <c r="D97" s="111"/>
      <c r="E97" s="129"/>
      <c r="F97" s="114"/>
      <c r="G97" s="38">
        <v>7</v>
      </c>
      <c r="H97" s="52"/>
      <c r="I97" s="190"/>
      <c r="J97" s="141"/>
      <c r="K97" s="173"/>
      <c r="L97" s="79"/>
      <c r="M97" s="79"/>
      <c r="N97" s="77"/>
      <c r="O97" s="103"/>
    </row>
    <row r="98" spans="2:15" s="33" customFormat="1" ht="162" customHeight="1" thickBot="1">
      <c r="B98" s="158"/>
      <c r="C98" s="124"/>
      <c r="D98" s="112"/>
      <c r="E98" s="130"/>
      <c r="F98" s="115"/>
      <c r="G98" s="40">
        <v>8</v>
      </c>
      <c r="H98" s="53"/>
      <c r="I98" s="191"/>
      <c r="J98" s="142"/>
      <c r="K98" s="174"/>
      <c r="L98" s="79"/>
      <c r="M98" s="79"/>
      <c r="N98" s="77"/>
      <c r="O98" s="103"/>
    </row>
    <row r="99" spans="2:15" ht="23.25" customHeight="1">
      <c r="B99" s="161"/>
      <c r="C99" s="197" t="s">
        <v>296</v>
      </c>
      <c r="D99" s="152" t="s">
        <v>0</v>
      </c>
      <c r="E99" s="119" t="s">
        <v>392</v>
      </c>
      <c r="F99" s="131" t="s">
        <v>293</v>
      </c>
      <c r="G99" s="94" t="s">
        <v>13</v>
      </c>
      <c r="H99" s="95"/>
      <c r="I99" s="96"/>
      <c r="J99" s="131" t="s">
        <v>294</v>
      </c>
      <c r="K99" s="175" t="s">
        <v>31</v>
      </c>
      <c r="L99" s="80"/>
      <c r="M99" s="80"/>
      <c r="N99" s="78"/>
      <c r="O99" s="104"/>
    </row>
    <row r="100" spans="2:15" ht="42" customHeight="1">
      <c r="B100" s="161"/>
      <c r="C100" s="197"/>
      <c r="D100" s="153"/>
      <c r="E100" s="120"/>
      <c r="F100" s="131"/>
      <c r="G100" s="133" t="s">
        <v>1</v>
      </c>
      <c r="H100" s="135" t="s">
        <v>2</v>
      </c>
      <c r="I100" s="97" t="s">
        <v>32</v>
      </c>
      <c r="J100" s="131"/>
      <c r="K100" s="175"/>
      <c r="L100" s="80"/>
      <c r="M100" s="80"/>
      <c r="N100" s="78"/>
      <c r="O100" s="104"/>
    </row>
    <row r="101" spans="2:15" ht="87.75" customHeight="1" thickBot="1">
      <c r="B101" s="162"/>
      <c r="C101" s="198"/>
      <c r="D101" s="154"/>
      <c r="E101" s="121"/>
      <c r="F101" s="132"/>
      <c r="G101" s="134"/>
      <c r="H101" s="136"/>
      <c r="I101" s="98"/>
      <c r="J101" s="132"/>
      <c r="K101" s="176"/>
      <c r="L101" s="80"/>
      <c r="M101" s="80"/>
      <c r="N101" s="78"/>
      <c r="O101" s="104"/>
    </row>
    <row r="102" spans="2:15" s="33" customFormat="1" ht="15">
      <c r="B102" s="156" t="str">
        <f>+LEFT(C102,3)</f>
        <v>3.1</v>
      </c>
      <c r="C102" s="122" t="s">
        <v>39</v>
      </c>
      <c r="D102" s="110" t="s">
        <v>40</v>
      </c>
      <c r="E102" s="149" t="s">
        <v>303</v>
      </c>
      <c r="F102" s="113">
        <v>2</v>
      </c>
      <c r="G102" s="41">
        <v>1</v>
      </c>
      <c r="H102" s="51"/>
      <c r="I102" s="143" t="s">
        <v>342</v>
      </c>
      <c r="J102" s="140">
        <v>2</v>
      </c>
      <c r="K102" s="172" t="str">
        <f t="shared" ref="K102:K118" si="17">+IF(OR(ISBLANK(F102),ISBLANK(J102)),"",IF(OR(AND(F102=1,J102=1),AND(F102=1,J102=2),AND(F102=1,J102=3)),"Deficiencia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Deficiencia de control (diseño o ejecución)</v>
      </c>
      <c r="L102" s="79">
        <f t="shared" ref="L102:L118" si="18">+IF(K102="",0,IF(K102="Deficiencia de control mayor (diseño y ejecución)",4,IF(K102="Deficiencia de control (diseño o ejecución)",20,IF(K102="Oportunidad de mejora",40,60))))</f>
        <v>20</v>
      </c>
      <c r="M102" s="79">
        <v>0.28965000000000002</v>
      </c>
      <c r="N102" s="77">
        <f t="shared" ref="N102:N118" si="19">+L102+M102</f>
        <v>20.289650000000002</v>
      </c>
      <c r="O102" s="103"/>
    </row>
    <row r="103" spans="2:15" s="33" customFormat="1" ht="15">
      <c r="B103" s="157"/>
      <c r="C103" s="123"/>
      <c r="D103" s="111"/>
      <c r="E103" s="129"/>
      <c r="F103" s="114"/>
      <c r="G103" s="38">
        <v>2</v>
      </c>
      <c r="H103" s="52"/>
      <c r="I103" s="190"/>
      <c r="J103" s="141"/>
      <c r="K103" s="173"/>
      <c r="L103" s="79"/>
      <c r="M103" s="79"/>
      <c r="N103" s="77"/>
      <c r="O103" s="103"/>
    </row>
    <row r="104" spans="2:15" s="33" customFormat="1" ht="15">
      <c r="B104" s="157"/>
      <c r="C104" s="123"/>
      <c r="D104" s="111"/>
      <c r="E104" s="129"/>
      <c r="F104" s="114"/>
      <c r="G104" s="38">
        <v>3</v>
      </c>
      <c r="H104" s="52"/>
      <c r="I104" s="190"/>
      <c r="J104" s="141"/>
      <c r="K104" s="173"/>
      <c r="L104" s="79"/>
      <c r="M104" s="79"/>
      <c r="N104" s="77"/>
      <c r="O104" s="103"/>
    </row>
    <row r="105" spans="2:15" s="33" customFormat="1" ht="15">
      <c r="B105" s="157"/>
      <c r="C105" s="123"/>
      <c r="D105" s="111"/>
      <c r="E105" s="129"/>
      <c r="F105" s="114"/>
      <c r="G105" s="38">
        <v>4</v>
      </c>
      <c r="H105" s="52"/>
      <c r="I105" s="190"/>
      <c r="J105" s="141"/>
      <c r="K105" s="173"/>
      <c r="L105" s="79"/>
      <c r="M105" s="79"/>
      <c r="N105" s="77"/>
      <c r="O105" s="103"/>
    </row>
    <row r="106" spans="2:15" s="33" customFormat="1" ht="15">
      <c r="B106" s="157"/>
      <c r="C106" s="123"/>
      <c r="D106" s="111"/>
      <c r="E106" s="129"/>
      <c r="F106" s="114"/>
      <c r="G106" s="38">
        <v>5</v>
      </c>
      <c r="H106" s="52"/>
      <c r="I106" s="190"/>
      <c r="J106" s="141"/>
      <c r="K106" s="173"/>
      <c r="L106" s="79"/>
      <c r="M106" s="79"/>
      <c r="N106" s="77"/>
      <c r="O106" s="103"/>
    </row>
    <row r="107" spans="2:15" s="33" customFormat="1" ht="15">
      <c r="B107" s="157"/>
      <c r="C107" s="123"/>
      <c r="D107" s="111"/>
      <c r="E107" s="129"/>
      <c r="F107" s="114"/>
      <c r="G107" s="38">
        <v>6</v>
      </c>
      <c r="H107" s="52"/>
      <c r="I107" s="190"/>
      <c r="J107" s="141"/>
      <c r="K107" s="173"/>
      <c r="L107" s="79"/>
      <c r="M107" s="79"/>
      <c r="N107" s="77"/>
      <c r="O107" s="103"/>
    </row>
    <row r="108" spans="2:15" s="33" customFormat="1" ht="15">
      <c r="B108" s="157"/>
      <c r="C108" s="123"/>
      <c r="D108" s="111"/>
      <c r="E108" s="129"/>
      <c r="F108" s="114"/>
      <c r="G108" s="38">
        <v>7</v>
      </c>
      <c r="H108" s="52"/>
      <c r="I108" s="190"/>
      <c r="J108" s="141"/>
      <c r="K108" s="173"/>
      <c r="L108" s="79"/>
      <c r="M108" s="79"/>
      <c r="N108" s="77"/>
      <c r="O108" s="103"/>
    </row>
    <row r="109" spans="2:15" s="33" customFormat="1" ht="310.5" customHeight="1" thickBot="1">
      <c r="B109" s="158"/>
      <c r="C109" s="124"/>
      <c r="D109" s="112"/>
      <c r="E109" s="130"/>
      <c r="F109" s="115"/>
      <c r="G109" s="40">
        <v>8</v>
      </c>
      <c r="H109" s="53"/>
      <c r="I109" s="191"/>
      <c r="J109" s="142"/>
      <c r="K109" s="174"/>
      <c r="L109" s="79"/>
      <c r="M109" s="79"/>
      <c r="N109" s="77"/>
      <c r="O109" s="103"/>
    </row>
    <row r="110" spans="2:15" s="33" customFormat="1" ht="15">
      <c r="B110" s="156" t="str">
        <f>+LEFT(C110,3)</f>
        <v>3.2</v>
      </c>
      <c r="C110" s="216" t="s">
        <v>41</v>
      </c>
      <c r="D110" s="110" t="s">
        <v>42</v>
      </c>
      <c r="E110" s="85" t="s">
        <v>302</v>
      </c>
      <c r="F110" s="113">
        <v>3</v>
      </c>
      <c r="G110" s="41">
        <v>1</v>
      </c>
      <c r="H110" s="51"/>
      <c r="I110" s="210" t="s">
        <v>327</v>
      </c>
      <c r="J110" s="140">
        <v>3</v>
      </c>
      <c r="K110" s="172" t="str">
        <f t="shared" si="17"/>
        <v>Mantenimiento del control</v>
      </c>
      <c r="L110" s="79">
        <f t="shared" si="18"/>
        <v>60</v>
      </c>
      <c r="M110" s="79">
        <v>0.38965300000000003</v>
      </c>
      <c r="N110" s="77">
        <f t="shared" si="19"/>
        <v>60.389653000000003</v>
      </c>
      <c r="O110" s="103"/>
    </row>
    <row r="111" spans="2:15" s="33" customFormat="1" ht="15">
      <c r="B111" s="157"/>
      <c r="C111" s="217"/>
      <c r="D111" s="111"/>
      <c r="E111" s="83"/>
      <c r="F111" s="114"/>
      <c r="G111" s="38">
        <v>2</v>
      </c>
      <c r="H111" s="52"/>
      <c r="I111" s="190"/>
      <c r="J111" s="141"/>
      <c r="K111" s="173"/>
      <c r="L111" s="79"/>
      <c r="M111" s="79"/>
      <c r="N111" s="77"/>
      <c r="O111" s="103"/>
    </row>
    <row r="112" spans="2:15" s="33" customFormat="1" ht="15">
      <c r="B112" s="157"/>
      <c r="C112" s="217"/>
      <c r="D112" s="111"/>
      <c r="E112" s="83"/>
      <c r="F112" s="114"/>
      <c r="G112" s="38">
        <v>3</v>
      </c>
      <c r="H112" s="52"/>
      <c r="I112" s="190"/>
      <c r="J112" s="141"/>
      <c r="K112" s="173"/>
      <c r="L112" s="79"/>
      <c r="M112" s="79"/>
      <c r="N112" s="77"/>
      <c r="O112" s="103"/>
    </row>
    <row r="113" spans="2:15" s="33" customFormat="1" ht="15">
      <c r="B113" s="157"/>
      <c r="C113" s="217"/>
      <c r="D113" s="111"/>
      <c r="E113" s="83"/>
      <c r="F113" s="114"/>
      <c r="G113" s="38">
        <v>4</v>
      </c>
      <c r="H113" s="52"/>
      <c r="I113" s="190"/>
      <c r="J113" s="141"/>
      <c r="K113" s="173"/>
      <c r="L113" s="79"/>
      <c r="M113" s="79"/>
      <c r="N113" s="77"/>
      <c r="O113" s="103"/>
    </row>
    <row r="114" spans="2:15" s="33" customFormat="1" ht="15">
      <c r="B114" s="157"/>
      <c r="C114" s="217"/>
      <c r="D114" s="111"/>
      <c r="E114" s="83"/>
      <c r="F114" s="114"/>
      <c r="G114" s="38">
        <v>5</v>
      </c>
      <c r="H114" s="52"/>
      <c r="I114" s="190"/>
      <c r="J114" s="141"/>
      <c r="K114" s="173"/>
      <c r="L114" s="79"/>
      <c r="M114" s="79"/>
      <c r="N114" s="77"/>
      <c r="O114" s="103"/>
    </row>
    <row r="115" spans="2:15" s="33" customFormat="1" ht="15">
      <c r="B115" s="157"/>
      <c r="C115" s="217"/>
      <c r="D115" s="111"/>
      <c r="E115" s="83"/>
      <c r="F115" s="114"/>
      <c r="G115" s="38">
        <v>6</v>
      </c>
      <c r="H115" s="52"/>
      <c r="I115" s="190"/>
      <c r="J115" s="141"/>
      <c r="K115" s="173"/>
      <c r="L115" s="79"/>
      <c r="M115" s="79"/>
      <c r="N115" s="77"/>
      <c r="O115" s="103"/>
    </row>
    <row r="116" spans="2:15" s="33" customFormat="1" ht="15">
      <c r="B116" s="157"/>
      <c r="C116" s="217"/>
      <c r="D116" s="111"/>
      <c r="E116" s="83"/>
      <c r="F116" s="114"/>
      <c r="G116" s="38">
        <v>7</v>
      </c>
      <c r="H116" s="52"/>
      <c r="I116" s="190"/>
      <c r="J116" s="141"/>
      <c r="K116" s="173"/>
      <c r="L116" s="79"/>
      <c r="M116" s="79"/>
      <c r="N116" s="77"/>
      <c r="O116" s="103"/>
    </row>
    <row r="117" spans="2:15" s="33" customFormat="1" ht="15.75" thickBot="1">
      <c r="B117" s="158"/>
      <c r="C117" s="218"/>
      <c r="D117" s="112"/>
      <c r="E117" s="84"/>
      <c r="F117" s="115"/>
      <c r="G117" s="40">
        <v>8</v>
      </c>
      <c r="H117" s="53"/>
      <c r="I117" s="191"/>
      <c r="J117" s="142"/>
      <c r="K117" s="174"/>
      <c r="L117" s="79"/>
      <c r="M117" s="79"/>
      <c r="N117" s="77"/>
      <c r="O117" s="103"/>
    </row>
    <row r="118" spans="2:15" s="33" customFormat="1" ht="21" customHeight="1">
      <c r="B118" s="156" t="str">
        <f>+LEFT(C118,3)</f>
        <v>3.3</v>
      </c>
      <c r="C118" s="216" t="s">
        <v>43</v>
      </c>
      <c r="D118" s="110" t="s">
        <v>44</v>
      </c>
      <c r="E118" s="85" t="s">
        <v>329</v>
      </c>
      <c r="F118" s="91">
        <v>3</v>
      </c>
      <c r="G118" s="41">
        <v>1</v>
      </c>
      <c r="H118" s="51"/>
      <c r="I118" s="209" t="s">
        <v>328</v>
      </c>
      <c r="J118" s="213">
        <v>3</v>
      </c>
      <c r="K118" s="172" t="str">
        <f t="shared" si="17"/>
        <v>Mantenimiento del control</v>
      </c>
      <c r="L118" s="79">
        <f t="shared" si="18"/>
        <v>60</v>
      </c>
      <c r="M118" s="79">
        <v>0.48964999999999997</v>
      </c>
      <c r="N118" s="77">
        <f t="shared" si="19"/>
        <v>60.489649999999997</v>
      </c>
      <c r="O118" s="103"/>
    </row>
    <row r="119" spans="2:15" s="33" customFormat="1" ht="21" customHeight="1">
      <c r="B119" s="157"/>
      <c r="C119" s="217"/>
      <c r="D119" s="111"/>
      <c r="E119" s="83"/>
      <c r="F119" s="92"/>
      <c r="G119" s="38">
        <v>2</v>
      </c>
      <c r="H119" s="52"/>
      <c r="I119" s="89"/>
      <c r="J119" s="214"/>
      <c r="K119" s="173"/>
      <c r="L119" s="79"/>
      <c r="M119" s="79"/>
      <c r="N119" s="77"/>
      <c r="O119" s="103"/>
    </row>
    <row r="120" spans="2:15" s="33" customFormat="1" ht="21" customHeight="1">
      <c r="B120" s="157"/>
      <c r="C120" s="217"/>
      <c r="D120" s="111"/>
      <c r="E120" s="83"/>
      <c r="F120" s="92"/>
      <c r="G120" s="38">
        <v>3</v>
      </c>
      <c r="H120" s="52"/>
      <c r="I120" s="89"/>
      <c r="J120" s="214"/>
      <c r="K120" s="173"/>
      <c r="L120" s="79"/>
      <c r="M120" s="79"/>
      <c r="N120" s="77"/>
      <c r="O120" s="103"/>
    </row>
    <row r="121" spans="2:15" s="33" customFormat="1" ht="21" customHeight="1">
      <c r="B121" s="157"/>
      <c r="C121" s="217"/>
      <c r="D121" s="111"/>
      <c r="E121" s="83"/>
      <c r="F121" s="92"/>
      <c r="G121" s="38">
        <v>4</v>
      </c>
      <c r="H121" s="52"/>
      <c r="I121" s="89"/>
      <c r="J121" s="214"/>
      <c r="K121" s="173"/>
      <c r="L121" s="79"/>
      <c r="M121" s="79"/>
      <c r="N121" s="77"/>
      <c r="O121" s="103"/>
    </row>
    <row r="122" spans="2:15" s="33" customFormat="1" ht="21" customHeight="1">
      <c r="B122" s="157"/>
      <c r="C122" s="217"/>
      <c r="D122" s="111"/>
      <c r="E122" s="83"/>
      <c r="F122" s="92"/>
      <c r="G122" s="38">
        <v>5</v>
      </c>
      <c r="H122" s="52"/>
      <c r="I122" s="89"/>
      <c r="J122" s="214"/>
      <c r="K122" s="173"/>
      <c r="L122" s="79"/>
      <c r="M122" s="79"/>
      <c r="N122" s="77"/>
      <c r="O122" s="103"/>
    </row>
    <row r="123" spans="2:15" s="33" customFormat="1" ht="21" customHeight="1">
      <c r="B123" s="157"/>
      <c r="C123" s="217"/>
      <c r="D123" s="111"/>
      <c r="E123" s="83"/>
      <c r="F123" s="92"/>
      <c r="G123" s="38">
        <v>6</v>
      </c>
      <c r="H123" s="52"/>
      <c r="I123" s="89"/>
      <c r="J123" s="214"/>
      <c r="K123" s="173"/>
      <c r="L123" s="79"/>
      <c r="M123" s="79"/>
      <c r="N123" s="77"/>
      <c r="O123" s="103"/>
    </row>
    <row r="124" spans="2:15" s="33" customFormat="1" ht="21" customHeight="1">
      <c r="B124" s="157"/>
      <c r="C124" s="217"/>
      <c r="D124" s="111"/>
      <c r="E124" s="83"/>
      <c r="F124" s="92"/>
      <c r="G124" s="38">
        <v>7</v>
      </c>
      <c r="H124" s="52"/>
      <c r="I124" s="89"/>
      <c r="J124" s="214"/>
      <c r="K124" s="173"/>
      <c r="L124" s="79"/>
      <c r="M124" s="79"/>
      <c r="N124" s="77"/>
      <c r="O124" s="103"/>
    </row>
    <row r="125" spans="2:15" s="33" customFormat="1" ht="57" customHeight="1" thickBot="1">
      <c r="B125" s="158"/>
      <c r="C125" s="218"/>
      <c r="D125" s="112"/>
      <c r="E125" s="84"/>
      <c r="F125" s="93"/>
      <c r="G125" s="40">
        <v>8</v>
      </c>
      <c r="H125" s="53"/>
      <c r="I125" s="90"/>
      <c r="J125" s="215"/>
      <c r="K125" s="174"/>
      <c r="L125" s="79"/>
      <c r="M125" s="79"/>
      <c r="N125" s="77"/>
      <c r="O125" s="103"/>
    </row>
    <row r="126" spans="2:15" ht="27.75" customHeight="1">
      <c r="B126" s="159"/>
      <c r="C126" s="150" t="s">
        <v>297</v>
      </c>
      <c r="D126" s="152" t="s">
        <v>0</v>
      </c>
      <c r="E126" s="119" t="s">
        <v>392</v>
      </c>
      <c r="F126" s="131" t="s">
        <v>293</v>
      </c>
      <c r="G126" s="94" t="s">
        <v>13</v>
      </c>
      <c r="H126" s="95"/>
      <c r="I126" s="96"/>
      <c r="J126" s="131" t="s">
        <v>294</v>
      </c>
      <c r="K126" s="177" t="s">
        <v>31</v>
      </c>
      <c r="L126" s="80"/>
      <c r="M126" s="80"/>
      <c r="N126" s="78"/>
      <c r="O126" s="104"/>
    </row>
    <row r="127" spans="2:15" ht="66" customHeight="1">
      <c r="B127" s="160"/>
      <c r="C127" s="151"/>
      <c r="D127" s="153"/>
      <c r="E127" s="120"/>
      <c r="F127" s="131"/>
      <c r="G127" s="133" t="s">
        <v>1</v>
      </c>
      <c r="H127" s="135" t="s">
        <v>2</v>
      </c>
      <c r="I127" s="97" t="s">
        <v>32</v>
      </c>
      <c r="J127" s="131"/>
      <c r="K127" s="175"/>
      <c r="L127" s="80"/>
      <c r="M127" s="80"/>
      <c r="N127" s="78"/>
      <c r="O127" s="104"/>
    </row>
    <row r="128" spans="2:15" ht="14.25" customHeight="1" thickBot="1">
      <c r="B128" s="160"/>
      <c r="C128" s="151"/>
      <c r="D128" s="154"/>
      <c r="E128" s="121"/>
      <c r="F128" s="132"/>
      <c r="G128" s="134"/>
      <c r="H128" s="136"/>
      <c r="I128" s="98"/>
      <c r="J128" s="132"/>
      <c r="K128" s="176"/>
      <c r="L128" s="80"/>
      <c r="M128" s="80"/>
      <c r="N128" s="78"/>
      <c r="O128" s="104"/>
    </row>
    <row r="129" spans="2:15" ht="21" customHeight="1">
      <c r="B129" s="156" t="str">
        <f>+LEFT(C129,3)</f>
        <v>4.1</v>
      </c>
      <c r="C129" s="122" t="s">
        <v>45</v>
      </c>
      <c r="D129" s="110" t="s">
        <v>46</v>
      </c>
      <c r="E129" s="128" t="s">
        <v>330</v>
      </c>
      <c r="F129" s="113">
        <v>3</v>
      </c>
      <c r="G129" s="41">
        <v>1</v>
      </c>
      <c r="H129" s="51"/>
      <c r="I129" s="99" t="s">
        <v>331</v>
      </c>
      <c r="J129" s="91">
        <v>3</v>
      </c>
      <c r="K129" s="81" t="str">
        <f t="shared" ref="K129:K177" si="20">+IF(OR(ISBLANK(F129),ISBLANK(J129)),"",IF(OR(AND(F129=1,J129=1),AND(F129=1,J129=2),AND(F129=1,J129=3)),"Deficiencia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79">
        <f t="shared" ref="L129:L177" si="21">+IF(K129="",0,IF(K129="Deficiencia de control mayor (diseño y ejecución)",4,IF(K129="Deficiencia de control (diseño o ejecución)",20,IF(K129="Oportunidad de mejora",40,60))))</f>
        <v>60</v>
      </c>
      <c r="M129" s="79">
        <v>0.58965000000000001</v>
      </c>
      <c r="N129" s="77">
        <f t="shared" ref="N129:N177" si="22">+L129+M129</f>
        <v>60.589649999999999</v>
      </c>
      <c r="O129" s="103"/>
    </row>
    <row r="130" spans="2:15" s="33" customFormat="1" ht="21" customHeight="1">
      <c r="B130" s="157"/>
      <c r="C130" s="123"/>
      <c r="D130" s="111"/>
      <c r="E130" s="129"/>
      <c r="F130" s="114"/>
      <c r="G130" s="38">
        <v>2</v>
      </c>
      <c r="H130" s="52"/>
      <c r="I130" s="100"/>
      <c r="J130" s="92"/>
      <c r="K130" s="81"/>
      <c r="L130" s="79"/>
      <c r="M130" s="79"/>
      <c r="N130" s="77"/>
      <c r="O130" s="103"/>
    </row>
    <row r="131" spans="2:15" s="33" customFormat="1" ht="21" customHeight="1">
      <c r="B131" s="157"/>
      <c r="C131" s="123"/>
      <c r="D131" s="111"/>
      <c r="E131" s="129"/>
      <c r="F131" s="114"/>
      <c r="G131" s="38">
        <v>3</v>
      </c>
      <c r="H131" s="52"/>
      <c r="I131" s="100"/>
      <c r="J131" s="92"/>
      <c r="K131" s="81"/>
      <c r="L131" s="79"/>
      <c r="M131" s="79"/>
      <c r="N131" s="77"/>
      <c r="O131" s="103"/>
    </row>
    <row r="132" spans="2:15" s="33" customFormat="1" ht="21" customHeight="1">
      <c r="B132" s="157"/>
      <c r="C132" s="123"/>
      <c r="D132" s="111"/>
      <c r="E132" s="129"/>
      <c r="F132" s="114"/>
      <c r="G132" s="38">
        <v>4</v>
      </c>
      <c r="H132" s="52"/>
      <c r="I132" s="100"/>
      <c r="J132" s="92"/>
      <c r="K132" s="81"/>
      <c r="L132" s="79"/>
      <c r="M132" s="79"/>
      <c r="N132" s="77"/>
      <c r="O132" s="103"/>
    </row>
    <row r="133" spans="2:15" s="33" customFormat="1" ht="21" customHeight="1">
      <c r="B133" s="157"/>
      <c r="C133" s="123"/>
      <c r="D133" s="111"/>
      <c r="E133" s="129"/>
      <c r="F133" s="114"/>
      <c r="G133" s="38">
        <v>5</v>
      </c>
      <c r="H133" s="52"/>
      <c r="I133" s="100"/>
      <c r="J133" s="92"/>
      <c r="K133" s="81"/>
      <c r="L133" s="79"/>
      <c r="M133" s="79"/>
      <c r="N133" s="77"/>
      <c r="O133" s="103"/>
    </row>
    <row r="134" spans="2:15" s="33" customFormat="1" ht="21" customHeight="1">
      <c r="B134" s="157"/>
      <c r="C134" s="123"/>
      <c r="D134" s="111"/>
      <c r="E134" s="129"/>
      <c r="F134" s="114"/>
      <c r="G134" s="38">
        <v>6</v>
      </c>
      <c r="H134" s="52"/>
      <c r="I134" s="100"/>
      <c r="J134" s="92"/>
      <c r="K134" s="81"/>
      <c r="L134" s="79"/>
      <c r="M134" s="79"/>
      <c r="N134" s="77"/>
      <c r="O134" s="103"/>
    </row>
    <row r="135" spans="2:15" s="33" customFormat="1" ht="21" customHeight="1">
      <c r="B135" s="157"/>
      <c r="C135" s="123"/>
      <c r="D135" s="111"/>
      <c r="E135" s="129"/>
      <c r="F135" s="114"/>
      <c r="G135" s="38">
        <v>7</v>
      </c>
      <c r="H135" s="52"/>
      <c r="I135" s="100"/>
      <c r="J135" s="92"/>
      <c r="K135" s="81"/>
      <c r="L135" s="79"/>
      <c r="M135" s="79"/>
      <c r="N135" s="77"/>
      <c r="O135" s="103"/>
    </row>
    <row r="136" spans="2:15" s="33" customFormat="1" ht="104.25" customHeight="1" thickBot="1">
      <c r="B136" s="158"/>
      <c r="C136" s="124"/>
      <c r="D136" s="112"/>
      <c r="E136" s="130"/>
      <c r="F136" s="115"/>
      <c r="G136" s="40">
        <v>8</v>
      </c>
      <c r="H136" s="53"/>
      <c r="I136" s="101"/>
      <c r="J136" s="93"/>
      <c r="K136" s="81"/>
      <c r="L136" s="79"/>
      <c r="M136" s="79"/>
      <c r="N136" s="77"/>
      <c r="O136" s="103"/>
    </row>
    <row r="137" spans="2:15" s="33" customFormat="1" ht="21" customHeight="1">
      <c r="B137" s="156" t="str">
        <f>+LEFT(C137,3)</f>
        <v>4.2</v>
      </c>
      <c r="C137" s="122" t="s">
        <v>47</v>
      </c>
      <c r="D137" s="110" t="s">
        <v>46</v>
      </c>
      <c r="E137" s="128" t="s">
        <v>333</v>
      </c>
      <c r="F137" s="113">
        <v>3</v>
      </c>
      <c r="G137" s="41">
        <v>1</v>
      </c>
      <c r="H137" s="51"/>
      <c r="I137" s="99" t="s">
        <v>332</v>
      </c>
      <c r="J137" s="91">
        <v>3</v>
      </c>
      <c r="K137" s="81" t="str">
        <f t="shared" si="20"/>
        <v>Mantenimiento del control</v>
      </c>
      <c r="L137" s="79">
        <f t="shared" si="21"/>
        <v>60</v>
      </c>
      <c r="M137" s="79">
        <v>0.68964999999999999</v>
      </c>
      <c r="N137" s="77">
        <f t="shared" si="22"/>
        <v>60.68965</v>
      </c>
      <c r="O137" s="103"/>
    </row>
    <row r="138" spans="2:15" s="33" customFormat="1" ht="21" customHeight="1">
      <c r="B138" s="157"/>
      <c r="C138" s="123"/>
      <c r="D138" s="111"/>
      <c r="E138" s="129"/>
      <c r="F138" s="114"/>
      <c r="G138" s="38">
        <v>2</v>
      </c>
      <c r="H138" s="52"/>
      <c r="I138" s="100"/>
      <c r="J138" s="92"/>
      <c r="K138" s="81"/>
      <c r="L138" s="79"/>
      <c r="M138" s="79"/>
      <c r="N138" s="77"/>
      <c r="O138" s="103"/>
    </row>
    <row r="139" spans="2:15" s="33" customFormat="1" ht="21" customHeight="1">
      <c r="B139" s="157"/>
      <c r="C139" s="123"/>
      <c r="D139" s="111"/>
      <c r="E139" s="129"/>
      <c r="F139" s="114"/>
      <c r="G139" s="38">
        <v>3</v>
      </c>
      <c r="H139" s="52"/>
      <c r="I139" s="100"/>
      <c r="J139" s="92"/>
      <c r="K139" s="81"/>
      <c r="L139" s="79"/>
      <c r="M139" s="79"/>
      <c r="N139" s="77"/>
      <c r="O139" s="103"/>
    </row>
    <row r="140" spans="2:15" s="33" customFormat="1" ht="21" customHeight="1">
      <c r="B140" s="157"/>
      <c r="C140" s="123"/>
      <c r="D140" s="111"/>
      <c r="E140" s="129"/>
      <c r="F140" s="114"/>
      <c r="G140" s="38">
        <v>4</v>
      </c>
      <c r="H140" s="52"/>
      <c r="I140" s="100"/>
      <c r="J140" s="92"/>
      <c r="K140" s="81"/>
      <c r="L140" s="79"/>
      <c r="M140" s="79"/>
      <c r="N140" s="77"/>
      <c r="O140" s="103"/>
    </row>
    <row r="141" spans="2:15" s="33" customFormat="1" ht="21" customHeight="1">
      <c r="B141" s="157"/>
      <c r="C141" s="123"/>
      <c r="D141" s="111"/>
      <c r="E141" s="129"/>
      <c r="F141" s="114"/>
      <c r="G141" s="38">
        <v>5</v>
      </c>
      <c r="H141" s="52"/>
      <c r="I141" s="100"/>
      <c r="J141" s="92"/>
      <c r="K141" s="81"/>
      <c r="L141" s="79"/>
      <c r="M141" s="79"/>
      <c r="N141" s="77"/>
      <c r="O141" s="103"/>
    </row>
    <row r="142" spans="2:15" s="33" customFormat="1" ht="21" customHeight="1">
      <c r="B142" s="157"/>
      <c r="C142" s="123"/>
      <c r="D142" s="111"/>
      <c r="E142" s="129"/>
      <c r="F142" s="114"/>
      <c r="G142" s="38">
        <v>6</v>
      </c>
      <c r="H142" s="52"/>
      <c r="I142" s="100"/>
      <c r="J142" s="92"/>
      <c r="K142" s="81"/>
      <c r="L142" s="79"/>
      <c r="M142" s="79"/>
      <c r="N142" s="77"/>
      <c r="O142" s="103"/>
    </row>
    <row r="143" spans="2:15" s="33" customFormat="1" ht="9.75" customHeight="1" thickBot="1">
      <c r="B143" s="157"/>
      <c r="C143" s="123"/>
      <c r="D143" s="111"/>
      <c r="E143" s="129"/>
      <c r="F143" s="114"/>
      <c r="G143" s="38">
        <v>7</v>
      </c>
      <c r="H143" s="52"/>
      <c r="I143" s="100"/>
      <c r="J143" s="92"/>
      <c r="K143" s="81"/>
      <c r="L143" s="79"/>
      <c r="M143" s="79"/>
      <c r="N143" s="77"/>
      <c r="O143" s="103"/>
    </row>
    <row r="144" spans="2:15" s="33" customFormat="1" ht="21" hidden="1" customHeight="1" thickBot="1">
      <c r="B144" s="158"/>
      <c r="C144" s="124"/>
      <c r="D144" s="112"/>
      <c r="E144" s="130"/>
      <c r="F144" s="115"/>
      <c r="G144" s="40">
        <v>8</v>
      </c>
      <c r="H144" s="53"/>
      <c r="I144" s="101"/>
      <c r="J144" s="93"/>
      <c r="K144" s="81"/>
      <c r="L144" s="79"/>
      <c r="M144" s="79"/>
      <c r="N144" s="77"/>
      <c r="O144" s="103"/>
    </row>
    <row r="145" spans="2:15" s="33" customFormat="1" ht="21" customHeight="1">
      <c r="B145" s="156" t="str">
        <f>+LEFT(C145,3)</f>
        <v>4.3</v>
      </c>
      <c r="C145" s="122" t="s">
        <v>48</v>
      </c>
      <c r="D145" s="110" t="s">
        <v>46</v>
      </c>
      <c r="E145" s="82" t="s">
        <v>334</v>
      </c>
      <c r="F145" s="91">
        <v>3</v>
      </c>
      <c r="G145" s="41">
        <v>1</v>
      </c>
      <c r="H145" s="51"/>
      <c r="I145" s="88" t="s">
        <v>335</v>
      </c>
      <c r="J145" s="91">
        <v>3</v>
      </c>
      <c r="K145" s="81" t="str">
        <f t="shared" si="20"/>
        <v>Mantenimiento del control</v>
      </c>
      <c r="L145" s="79">
        <f t="shared" si="21"/>
        <v>60</v>
      </c>
      <c r="M145" s="79">
        <v>0.78964999999999996</v>
      </c>
      <c r="N145" s="77">
        <f t="shared" si="22"/>
        <v>60.789650000000002</v>
      </c>
      <c r="O145" s="103"/>
    </row>
    <row r="146" spans="2:15" s="33" customFormat="1" ht="21" customHeight="1">
      <c r="B146" s="157"/>
      <c r="C146" s="123"/>
      <c r="D146" s="111"/>
      <c r="E146" s="83"/>
      <c r="F146" s="92"/>
      <c r="G146" s="38">
        <v>2</v>
      </c>
      <c r="H146" s="52"/>
      <c r="I146" s="89"/>
      <c r="J146" s="92"/>
      <c r="K146" s="81"/>
      <c r="L146" s="79"/>
      <c r="M146" s="79"/>
      <c r="N146" s="77"/>
      <c r="O146" s="103"/>
    </row>
    <row r="147" spans="2:15" s="33" customFormat="1" ht="21" customHeight="1">
      <c r="B147" s="157"/>
      <c r="C147" s="123"/>
      <c r="D147" s="111"/>
      <c r="E147" s="83"/>
      <c r="F147" s="92"/>
      <c r="G147" s="38">
        <v>3</v>
      </c>
      <c r="H147" s="52"/>
      <c r="I147" s="89"/>
      <c r="J147" s="92"/>
      <c r="K147" s="81"/>
      <c r="L147" s="79"/>
      <c r="M147" s="79"/>
      <c r="N147" s="77"/>
      <c r="O147" s="103"/>
    </row>
    <row r="148" spans="2:15" s="33" customFormat="1" ht="21" customHeight="1">
      <c r="B148" s="157"/>
      <c r="C148" s="123"/>
      <c r="D148" s="111"/>
      <c r="E148" s="83"/>
      <c r="F148" s="92"/>
      <c r="G148" s="38">
        <v>4</v>
      </c>
      <c r="H148" s="52"/>
      <c r="I148" s="89"/>
      <c r="J148" s="92"/>
      <c r="K148" s="81"/>
      <c r="L148" s="79"/>
      <c r="M148" s="79"/>
      <c r="N148" s="77"/>
      <c r="O148" s="103"/>
    </row>
    <row r="149" spans="2:15" s="33" customFormat="1" ht="21" customHeight="1">
      <c r="B149" s="157"/>
      <c r="C149" s="123"/>
      <c r="D149" s="111"/>
      <c r="E149" s="83"/>
      <c r="F149" s="92"/>
      <c r="G149" s="38">
        <v>5</v>
      </c>
      <c r="H149" s="52"/>
      <c r="I149" s="89"/>
      <c r="J149" s="92"/>
      <c r="K149" s="81"/>
      <c r="L149" s="79"/>
      <c r="M149" s="79"/>
      <c r="N149" s="77"/>
      <c r="O149" s="103"/>
    </row>
    <row r="150" spans="2:15" s="33" customFormat="1" ht="21" customHeight="1">
      <c r="B150" s="157"/>
      <c r="C150" s="123"/>
      <c r="D150" s="111"/>
      <c r="E150" s="83"/>
      <c r="F150" s="92"/>
      <c r="G150" s="38">
        <v>6</v>
      </c>
      <c r="H150" s="52"/>
      <c r="I150" s="89"/>
      <c r="J150" s="92"/>
      <c r="K150" s="81"/>
      <c r="L150" s="79"/>
      <c r="M150" s="79"/>
      <c r="N150" s="77"/>
      <c r="O150" s="103"/>
    </row>
    <row r="151" spans="2:15" s="33" customFormat="1" ht="21" customHeight="1">
      <c r="B151" s="157"/>
      <c r="C151" s="123"/>
      <c r="D151" s="111"/>
      <c r="E151" s="83"/>
      <c r="F151" s="92"/>
      <c r="G151" s="38">
        <v>7</v>
      </c>
      <c r="H151" s="52"/>
      <c r="I151" s="89"/>
      <c r="J151" s="92"/>
      <c r="K151" s="81"/>
      <c r="L151" s="79"/>
      <c r="M151" s="79"/>
      <c r="N151" s="77"/>
      <c r="O151" s="103"/>
    </row>
    <row r="152" spans="2:15" s="33" customFormat="1" ht="15.75" thickBot="1">
      <c r="B152" s="158"/>
      <c r="C152" s="124"/>
      <c r="D152" s="112"/>
      <c r="E152" s="84"/>
      <c r="F152" s="93"/>
      <c r="G152" s="40">
        <v>8</v>
      </c>
      <c r="H152" s="53"/>
      <c r="I152" s="90"/>
      <c r="J152" s="93"/>
      <c r="K152" s="81"/>
      <c r="L152" s="79"/>
      <c r="M152" s="79"/>
      <c r="N152" s="77"/>
      <c r="O152" s="103"/>
    </row>
    <row r="153" spans="2:15" s="33" customFormat="1" ht="21" customHeight="1">
      <c r="B153" s="156" t="str">
        <f>+LEFT(C153,3)</f>
        <v>4.4</v>
      </c>
      <c r="C153" s="122" t="s">
        <v>49</v>
      </c>
      <c r="D153" s="110" t="s">
        <v>46</v>
      </c>
      <c r="E153" s="128" t="s">
        <v>336</v>
      </c>
      <c r="F153" s="91">
        <v>3</v>
      </c>
      <c r="G153" s="41">
        <v>1</v>
      </c>
      <c r="H153" s="51"/>
      <c r="I153" s="99" t="s">
        <v>337</v>
      </c>
      <c r="J153" s="91">
        <v>2</v>
      </c>
      <c r="K153" s="81" t="str">
        <f t="shared" si="20"/>
        <v>Deficiencia de control (diseño o ejecución)</v>
      </c>
      <c r="L153" s="79">
        <f t="shared" si="21"/>
        <v>20</v>
      </c>
      <c r="M153" s="79">
        <v>0.88965000000000005</v>
      </c>
      <c r="N153" s="77">
        <f t="shared" si="22"/>
        <v>20.88965</v>
      </c>
      <c r="O153" s="103"/>
    </row>
    <row r="154" spans="2:15" s="33" customFormat="1" ht="21" customHeight="1">
      <c r="B154" s="157"/>
      <c r="C154" s="123"/>
      <c r="D154" s="111"/>
      <c r="E154" s="129"/>
      <c r="F154" s="92"/>
      <c r="G154" s="38">
        <v>2</v>
      </c>
      <c r="H154" s="52"/>
      <c r="I154" s="100"/>
      <c r="J154" s="92"/>
      <c r="K154" s="81"/>
      <c r="L154" s="79"/>
      <c r="M154" s="79"/>
      <c r="N154" s="77"/>
      <c r="O154" s="103"/>
    </row>
    <row r="155" spans="2:15" s="33" customFormat="1" ht="21" customHeight="1">
      <c r="B155" s="157"/>
      <c r="C155" s="123"/>
      <c r="D155" s="111"/>
      <c r="E155" s="129"/>
      <c r="F155" s="92"/>
      <c r="G155" s="38">
        <v>3</v>
      </c>
      <c r="H155" s="52"/>
      <c r="I155" s="100"/>
      <c r="J155" s="92"/>
      <c r="K155" s="81"/>
      <c r="L155" s="79"/>
      <c r="M155" s="79"/>
      <c r="N155" s="77"/>
      <c r="O155" s="103"/>
    </row>
    <row r="156" spans="2:15" s="33" customFormat="1" ht="21" customHeight="1">
      <c r="B156" s="157"/>
      <c r="C156" s="123"/>
      <c r="D156" s="111"/>
      <c r="E156" s="129"/>
      <c r="F156" s="92"/>
      <c r="G156" s="38">
        <v>4</v>
      </c>
      <c r="H156" s="52"/>
      <c r="I156" s="100"/>
      <c r="J156" s="92"/>
      <c r="K156" s="81"/>
      <c r="L156" s="79"/>
      <c r="M156" s="79"/>
      <c r="N156" s="77"/>
      <c r="O156" s="103"/>
    </row>
    <row r="157" spans="2:15" s="33" customFormat="1" ht="21" customHeight="1">
      <c r="B157" s="157"/>
      <c r="C157" s="123"/>
      <c r="D157" s="111"/>
      <c r="E157" s="129"/>
      <c r="F157" s="92"/>
      <c r="G157" s="38">
        <v>5</v>
      </c>
      <c r="H157" s="52"/>
      <c r="I157" s="100"/>
      <c r="J157" s="92"/>
      <c r="K157" s="81"/>
      <c r="L157" s="79"/>
      <c r="M157" s="79"/>
      <c r="N157" s="77"/>
      <c r="O157" s="103"/>
    </row>
    <row r="158" spans="2:15" s="33" customFormat="1" ht="21" customHeight="1">
      <c r="B158" s="157"/>
      <c r="C158" s="123"/>
      <c r="D158" s="111"/>
      <c r="E158" s="129"/>
      <c r="F158" s="92"/>
      <c r="G158" s="38">
        <v>6</v>
      </c>
      <c r="H158" s="52"/>
      <c r="I158" s="100"/>
      <c r="J158" s="92"/>
      <c r="K158" s="81"/>
      <c r="L158" s="79"/>
      <c r="M158" s="79"/>
      <c r="N158" s="77"/>
      <c r="O158" s="103"/>
    </row>
    <row r="159" spans="2:15" s="33" customFormat="1" ht="21" customHeight="1">
      <c r="B159" s="157"/>
      <c r="C159" s="123"/>
      <c r="D159" s="111"/>
      <c r="E159" s="129"/>
      <c r="F159" s="92"/>
      <c r="G159" s="38">
        <v>7</v>
      </c>
      <c r="H159" s="52"/>
      <c r="I159" s="100"/>
      <c r="J159" s="92"/>
      <c r="K159" s="81"/>
      <c r="L159" s="79"/>
      <c r="M159" s="79"/>
      <c r="N159" s="77"/>
      <c r="O159" s="103"/>
    </row>
    <row r="160" spans="2:15" s="33" customFormat="1" ht="292.5" customHeight="1" thickBot="1">
      <c r="B160" s="158"/>
      <c r="C160" s="124"/>
      <c r="D160" s="112"/>
      <c r="E160" s="130"/>
      <c r="F160" s="93"/>
      <c r="G160" s="40">
        <v>8</v>
      </c>
      <c r="H160" s="53"/>
      <c r="I160" s="101"/>
      <c r="J160" s="93"/>
      <c r="K160" s="81"/>
      <c r="L160" s="79"/>
      <c r="M160" s="79"/>
      <c r="N160" s="77"/>
      <c r="O160" s="103"/>
    </row>
    <row r="161" spans="2:15" s="33" customFormat="1" ht="21" customHeight="1">
      <c r="B161" s="156" t="str">
        <f>+LEFT(C161,3)</f>
        <v>4.5</v>
      </c>
      <c r="C161" s="122" t="s">
        <v>50</v>
      </c>
      <c r="D161" s="110" t="s">
        <v>46</v>
      </c>
      <c r="E161" s="82" t="s">
        <v>340</v>
      </c>
      <c r="F161" s="91">
        <v>3</v>
      </c>
      <c r="G161" s="41">
        <v>1</v>
      </c>
      <c r="H161" s="51"/>
      <c r="I161" s="88" t="s">
        <v>339</v>
      </c>
      <c r="J161" s="91">
        <v>3</v>
      </c>
      <c r="K161" s="81" t="str">
        <f t="shared" si="20"/>
        <v>Mantenimiento del control</v>
      </c>
      <c r="L161" s="79">
        <f t="shared" si="21"/>
        <v>60</v>
      </c>
      <c r="M161" s="79">
        <v>0.98965000000000003</v>
      </c>
      <c r="N161" s="86">
        <f t="shared" si="22"/>
        <v>60.989649999999997</v>
      </c>
      <c r="O161" s="105"/>
    </row>
    <row r="162" spans="2:15" s="33" customFormat="1" ht="21" customHeight="1">
      <c r="B162" s="157"/>
      <c r="C162" s="123"/>
      <c r="D162" s="111"/>
      <c r="E162" s="83"/>
      <c r="F162" s="92"/>
      <c r="G162" s="38">
        <v>2</v>
      </c>
      <c r="H162" s="52"/>
      <c r="I162" s="89"/>
      <c r="J162" s="92"/>
      <c r="K162" s="81"/>
      <c r="L162" s="79"/>
      <c r="M162" s="79"/>
      <c r="N162" s="86"/>
      <c r="O162" s="105"/>
    </row>
    <row r="163" spans="2:15" s="33" customFormat="1" ht="21" customHeight="1">
      <c r="B163" s="157"/>
      <c r="C163" s="123"/>
      <c r="D163" s="111"/>
      <c r="E163" s="83"/>
      <c r="F163" s="92"/>
      <c r="G163" s="38">
        <v>3</v>
      </c>
      <c r="H163" s="52"/>
      <c r="I163" s="89"/>
      <c r="J163" s="92"/>
      <c r="K163" s="81"/>
      <c r="L163" s="79"/>
      <c r="M163" s="79"/>
      <c r="N163" s="86"/>
      <c r="O163" s="105"/>
    </row>
    <row r="164" spans="2:15" s="33" customFormat="1" ht="21" customHeight="1">
      <c r="B164" s="157"/>
      <c r="C164" s="123"/>
      <c r="D164" s="111"/>
      <c r="E164" s="83"/>
      <c r="F164" s="92"/>
      <c r="G164" s="38">
        <v>4</v>
      </c>
      <c r="H164" s="52"/>
      <c r="I164" s="89"/>
      <c r="J164" s="92"/>
      <c r="K164" s="81"/>
      <c r="L164" s="79"/>
      <c r="M164" s="79"/>
      <c r="N164" s="86"/>
      <c r="O164" s="105"/>
    </row>
    <row r="165" spans="2:15" s="33" customFormat="1" ht="21" customHeight="1">
      <c r="B165" s="157"/>
      <c r="C165" s="123"/>
      <c r="D165" s="111"/>
      <c r="E165" s="83"/>
      <c r="F165" s="92"/>
      <c r="G165" s="38">
        <v>5</v>
      </c>
      <c r="H165" s="52"/>
      <c r="I165" s="89"/>
      <c r="J165" s="92"/>
      <c r="K165" s="81"/>
      <c r="L165" s="79"/>
      <c r="M165" s="79"/>
      <c r="N165" s="86"/>
      <c r="O165" s="105"/>
    </row>
    <row r="166" spans="2:15" s="33" customFormat="1" ht="21" customHeight="1">
      <c r="B166" s="157"/>
      <c r="C166" s="123"/>
      <c r="D166" s="111"/>
      <c r="E166" s="83"/>
      <c r="F166" s="92"/>
      <c r="G166" s="38">
        <v>6</v>
      </c>
      <c r="H166" s="52"/>
      <c r="I166" s="89"/>
      <c r="J166" s="92"/>
      <c r="K166" s="81"/>
      <c r="L166" s="79"/>
      <c r="M166" s="79"/>
      <c r="N166" s="86"/>
      <c r="O166" s="105"/>
    </row>
    <row r="167" spans="2:15" s="33" customFormat="1" ht="21" customHeight="1">
      <c r="B167" s="157"/>
      <c r="C167" s="123"/>
      <c r="D167" s="111"/>
      <c r="E167" s="83"/>
      <c r="F167" s="92"/>
      <c r="G167" s="38">
        <v>7</v>
      </c>
      <c r="H167" s="52"/>
      <c r="I167" s="89"/>
      <c r="J167" s="92"/>
      <c r="K167" s="81"/>
      <c r="L167" s="79"/>
      <c r="M167" s="79"/>
      <c r="N167" s="86"/>
      <c r="O167" s="105"/>
    </row>
    <row r="168" spans="2:15" s="33" customFormat="1" ht="15.75" thickBot="1">
      <c r="B168" s="158"/>
      <c r="C168" s="124"/>
      <c r="D168" s="112"/>
      <c r="E168" s="84"/>
      <c r="F168" s="93"/>
      <c r="G168" s="40">
        <v>8</v>
      </c>
      <c r="H168" s="53"/>
      <c r="I168" s="90"/>
      <c r="J168" s="93"/>
      <c r="K168" s="81"/>
      <c r="L168" s="79"/>
      <c r="M168" s="79"/>
      <c r="N168" s="86"/>
      <c r="O168" s="105"/>
    </row>
    <row r="169" spans="2:15" s="33" customFormat="1" ht="21" customHeight="1">
      <c r="B169" s="156" t="str">
        <f>+LEFT(C169,3)</f>
        <v>4.6</v>
      </c>
      <c r="C169" s="107" t="s">
        <v>51</v>
      </c>
      <c r="D169" s="110" t="s">
        <v>46</v>
      </c>
      <c r="E169" s="82" t="s">
        <v>338</v>
      </c>
      <c r="F169" s="91">
        <v>3</v>
      </c>
      <c r="G169" s="41">
        <v>1</v>
      </c>
      <c r="H169" s="51"/>
      <c r="I169" s="143" t="s">
        <v>343</v>
      </c>
      <c r="J169" s="91">
        <v>2</v>
      </c>
      <c r="K169" s="146" t="str">
        <f t="shared" si="20"/>
        <v>Deficiencia de control (diseño o ejecución)</v>
      </c>
      <c r="L169" s="79">
        <f t="shared" si="21"/>
        <v>20</v>
      </c>
      <c r="M169" s="79">
        <v>0.98965199999999998</v>
      </c>
      <c r="N169" s="87">
        <f t="shared" si="22"/>
        <v>20.989652</v>
      </c>
      <c r="O169" s="106"/>
    </row>
    <row r="170" spans="2:15" s="33" customFormat="1" ht="21" customHeight="1">
      <c r="B170" s="157"/>
      <c r="C170" s="108"/>
      <c r="D170" s="111"/>
      <c r="E170" s="83"/>
      <c r="F170" s="92"/>
      <c r="G170" s="38">
        <v>2</v>
      </c>
      <c r="H170" s="52"/>
      <c r="I170" s="144"/>
      <c r="J170" s="92"/>
      <c r="K170" s="147"/>
      <c r="L170" s="79"/>
      <c r="M170" s="79"/>
      <c r="N170" s="87"/>
      <c r="O170" s="106"/>
    </row>
    <row r="171" spans="2:15" s="33" customFormat="1" ht="21" customHeight="1">
      <c r="B171" s="157"/>
      <c r="C171" s="108"/>
      <c r="D171" s="111"/>
      <c r="E171" s="83"/>
      <c r="F171" s="92"/>
      <c r="G171" s="38">
        <v>3</v>
      </c>
      <c r="H171" s="52"/>
      <c r="I171" s="144"/>
      <c r="J171" s="92"/>
      <c r="K171" s="147"/>
      <c r="L171" s="79"/>
      <c r="M171" s="79"/>
      <c r="N171" s="87"/>
      <c r="O171" s="106"/>
    </row>
    <row r="172" spans="2:15" s="33" customFormat="1" ht="21" customHeight="1">
      <c r="B172" s="157"/>
      <c r="C172" s="108"/>
      <c r="D172" s="111"/>
      <c r="E172" s="83"/>
      <c r="F172" s="92"/>
      <c r="G172" s="38">
        <v>4</v>
      </c>
      <c r="H172" s="52"/>
      <c r="I172" s="144"/>
      <c r="J172" s="92"/>
      <c r="K172" s="147"/>
      <c r="L172" s="79"/>
      <c r="M172" s="79"/>
      <c r="N172" s="87"/>
      <c r="O172" s="106"/>
    </row>
    <row r="173" spans="2:15" s="33" customFormat="1" ht="21" customHeight="1">
      <c r="B173" s="157"/>
      <c r="C173" s="108"/>
      <c r="D173" s="111"/>
      <c r="E173" s="83"/>
      <c r="F173" s="92"/>
      <c r="G173" s="38">
        <v>5</v>
      </c>
      <c r="H173" s="52"/>
      <c r="I173" s="144"/>
      <c r="J173" s="92"/>
      <c r="K173" s="147"/>
      <c r="L173" s="79"/>
      <c r="M173" s="79"/>
      <c r="N173" s="87"/>
      <c r="O173" s="106"/>
    </row>
    <row r="174" spans="2:15" s="33" customFormat="1" ht="21" customHeight="1">
      <c r="B174" s="157"/>
      <c r="C174" s="108"/>
      <c r="D174" s="111"/>
      <c r="E174" s="83"/>
      <c r="F174" s="92"/>
      <c r="G174" s="38">
        <v>6</v>
      </c>
      <c r="H174" s="52"/>
      <c r="I174" s="144"/>
      <c r="J174" s="92"/>
      <c r="K174" s="147"/>
      <c r="L174" s="79"/>
      <c r="M174" s="79"/>
      <c r="N174" s="87"/>
      <c r="O174" s="106"/>
    </row>
    <row r="175" spans="2:15" s="33" customFormat="1" ht="21" customHeight="1">
      <c r="B175" s="157"/>
      <c r="C175" s="108"/>
      <c r="D175" s="111"/>
      <c r="E175" s="83"/>
      <c r="F175" s="92"/>
      <c r="G175" s="38">
        <v>7</v>
      </c>
      <c r="H175" s="52"/>
      <c r="I175" s="144"/>
      <c r="J175" s="92"/>
      <c r="K175" s="147"/>
      <c r="L175" s="79"/>
      <c r="M175" s="79"/>
      <c r="N175" s="87"/>
      <c r="O175" s="106"/>
    </row>
    <row r="176" spans="2:15" s="33" customFormat="1" ht="65.25" customHeight="1" thickBot="1">
      <c r="B176" s="158"/>
      <c r="C176" s="109"/>
      <c r="D176" s="112"/>
      <c r="E176" s="84"/>
      <c r="F176" s="93"/>
      <c r="G176" s="40">
        <v>8</v>
      </c>
      <c r="H176" s="53"/>
      <c r="I176" s="145"/>
      <c r="J176" s="93"/>
      <c r="K176" s="148"/>
      <c r="L176" s="79"/>
      <c r="M176" s="79"/>
      <c r="N176" s="87"/>
      <c r="O176" s="106"/>
    </row>
    <row r="177" spans="2:15" s="33" customFormat="1" ht="21" customHeight="1">
      <c r="B177" s="156" t="str">
        <f>+LEFT(C177,3)</f>
        <v>4.7</v>
      </c>
      <c r="C177" s="193" t="s">
        <v>52</v>
      </c>
      <c r="D177" s="110" t="s">
        <v>46</v>
      </c>
      <c r="E177" s="128" t="s">
        <v>341</v>
      </c>
      <c r="F177" s="113">
        <v>3</v>
      </c>
      <c r="G177" s="41">
        <v>1</v>
      </c>
      <c r="H177" s="51"/>
      <c r="I177" s="99" t="s">
        <v>378</v>
      </c>
      <c r="J177" s="91">
        <v>3</v>
      </c>
      <c r="K177" s="178" t="str">
        <f t="shared" si="20"/>
        <v>Mantenimiento del control</v>
      </c>
      <c r="L177" s="79">
        <f t="shared" si="21"/>
        <v>60</v>
      </c>
      <c r="M177" s="79">
        <v>1.8962300000000001</v>
      </c>
      <c r="N177" s="77">
        <f t="shared" si="22"/>
        <v>61.896230000000003</v>
      </c>
      <c r="O177" s="103"/>
    </row>
    <row r="178" spans="2:15" s="33" customFormat="1" ht="21" customHeight="1">
      <c r="B178" s="157"/>
      <c r="C178" s="194"/>
      <c r="D178" s="111"/>
      <c r="E178" s="129"/>
      <c r="F178" s="114"/>
      <c r="G178" s="38">
        <v>2</v>
      </c>
      <c r="H178" s="52"/>
      <c r="I178" s="100"/>
      <c r="J178" s="92"/>
      <c r="K178" s="81"/>
      <c r="L178" s="79"/>
      <c r="M178" s="79"/>
      <c r="N178" s="77"/>
      <c r="O178" s="103"/>
    </row>
    <row r="179" spans="2:15" s="33" customFormat="1" ht="21" customHeight="1">
      <c r="B179" s="157"/>
      <c r="C179" s="194"/>
      <c r="D179" s="111"/>
      <c r="E179" s="129"/>
      <c r="F179" s="114"/>
      <c r="G179" s="38">
        <v>3</v>
      </c>
      <c r="H179" s="52"/>
      <c r="I179" s="100"/>
      <c r="J179" s="92"/>
      <c r="K179" s="81"/>
      <c r="L179" s="79"/>
      <c r="M179" s="79"/>
      <c r="N179" s="77"/>
      <c r="O179" s="103"/>
    </row>
    <row r="180" spans="2:15" s="33" customFormat="1" ht="21" customHeight="1">
      <c r="B180" s="157"/>
      <c r="C180" s="194"/>
      <c r="D180" s="111"/>
      <c r="E180" s="129"/>
      <c r="F180" s="114"/>
      <c r="G180" s="38">
        <v>4</v>
      </c>
      <c r="H180" s="52"/>
      <c r="I180" s="100"/>
      <c r="J180" s="92"/>
      <c r="K180" s="81"/>
      <c r="L180" s="79"/>
      <c r="M180" s="79"/>
      <c r="N180" s="77"/>
      <c r="O180" s="103"/>
    </row>
    <row r="181" spans="2:15" s="33" customFormat="1" ht="21" customHeight="1">
      <c r="B181" s="157"/>
      <c r="C181" s="194"/>
      <c r="D181" s="111"/>
      <c r="E181" s="129"/>
      <c r="F181" s="114"/>
      <c r="G181" s="38">
        <v>5</v>
      </c>
      <c r="H181" s="52"/>
      <c r="I181" s="100"/>
      <c r="J181" s="92"/>
      <c r="K181" s="81"/>
      <c r="L181" s="79"/>
      <c r="M181" s="79"/>
      <c r="N181" s="77"/>
      <c r="O181" s="103"/>
    </row>
    <row r="182" spans="2:15" s="33" customFormat="1" ht="21" customHeight="1">
      <c r="B182" s="157"/>
      <c r="C182" s="194"/>
      <c r="D182" s="111"/>
      <c r="E182" s="129"/>
      <c r="F182" s="114"/>
      <c r="G182" s="38">
        <v>6</v>
      </c>
      <c r="H182" s="52"/>
      <c r="I182" s="100"/>
      <c r="J182" s="92"/>
      <c r="K182" s="81"/>
      <c r="L182" s="79"/>
      <c r="M182" s="79"/>
      <c r="N182" s="77"/>
      <c r="O182" s="103"/>
    </row>
    <row r="183" spans="2:15" s="33" customFormat="1" ht="21" customHeight="1">
      <c r="B183" s="157"/>
      <c r="C183" s="194"/>
      <c r="D183" s="111"/>
      <c r="E183" s="129"/>
      <c r="F183" s="114"/>
      <c r="G183" s="38">
        <v>7</v>
      </c>
      <c r="H183" s="52"/>
      <c r="I183" s="100"/>
      <c r="J183" s="92"/>
      <c r="K183" s="81"/>
      <c r="L183" s="79"/>
      <c r="M183" s="79"/>
      <c r="N183" s="77"/>
      <c r="O183" s="103"/>
    </row>
    <row r="184" spans="2:15" s="33" customFormat="1" ht="119.25" customHeight="1" thickBot="1">
      <c r="B184" s="158"/>
      <c r="C184" s="195"/>
      <c r="D184" s="112"/>
      <c r="E184" s="130"/>
      <c r="F184" s="115"/>
      <c r="G184" s="40">
        <v>8</v>
      </c>
      <c r="H184" s="53"/>
      <c r="I184" s="101"/>
      <c r="J184" s="93"/>
      <c r="K184" s="81"/>
      <c r="L184" s="79"/>
      <c r="M184" s="79"/>
      <c r="N184" s="77"/>
      <c r="O184" s="103"/>
    </row>
    <row r="185" spans="2:15" s="33" customFormat="1" ht="34.5" customHeight="1">
      <c r="B185" s="159"/>
      <c r="C185" s="150" t="s">
        <v>298</v>
      </c>
      <c r="D185" s="152" t="s">
        <v>0</v>
      </c>
      <c r="E185" s="119" t="s">
        <v>392</v>
      </c>
      <c r="F185" s="131" t="s">
        <v>293</v>
      </c>
      <c r="G185" s="94" t="s">
        <v>13</v>
      </c>
      <c r="H185" s="95"/>
      <c r="I185" s="96"/>
      <c r="J185" s="131" t="s">
        <v>294</v>
      </c>
      <c r="K185" s="175" t="s">
        <v>31</v>
      </c>
      <c r="L185" s="80"/>
      <c r="M185" s="80"/>
      <c r="N185" s="78"/>
      <c r="O185" s="104"/>
    </row>
    <row r="186" spans="2:15" s="33" customFormat="1" ht="57" customHeight="1">
      <c r="B186" s="160"/>
      <c r="C186" s="151"/>
      <c r="D186" s="153"/>
      <c r="E186" s="120"/>
      <c r="F186" s="131"/>
      <c r="G186" s="133" t="s">
        <v>1</v>
      </c>
      <c r="H186" s="135" t="s">
        <v>2</v>
      </c>
      <c r="I186" s="97" t="s">
        <v>32</v>
      </c>
      <c r="J186" s="131"/>
      <c r="K186" s="175"/>
      <c r="L186" s="80"/>
      <c r="M186" s="80"/>
      <c r="N186" s="78"/>
      <c r="O186" s="104"/>
    </row>
    <row r="187" spans="2:15" s="33" customFormat="1" ht="24" customHeight="1" thickBot="1">
      <c r="B187" s="160"/>
      <c r="C187" s="151"/>
      <c r="D187" s="154"/>
      <c r="E187" s="121"/>
      <c r="F187" s="132"/>
      <c r="G187" s="134"/>
      <c r="H187" s="136"/>
      <c r="I187" s="98"/>
      <c r="J187" s="132"/>
      <c r="K187" s="176"/>
      <c r="L187" s="80"/>
      <c r="M187" s="80"/>
      <c r="N187" s="78"/>
      <c r="O187" s="104"/>
    </row>
    <row r="188" spans="2:15" ht="15">
      <c r="B188" s="156" t="str">
        <f>+LEFT(C188,3)</f>
        <v>5.1</v>
      </c>
      <c r="C188" s="122" t="s">
        <v>53</v>
      </c>
      <c r="D188" s="110" t="s">
        <v>54</v>
      </c>
      <c r="E188" s="128" t="s">
        <v>344</v>
      </c>
      <c r="F188" s="113">
        <v>3</v>
      </c>
      <c r="G188" s="41">
        <v>1</v>
      </c>
      <c r="H188" s="51"/>
      <c r="I188" s="196" t="s">
        <v>474</v>
      </c>
      <c r="J188" s="91">
        <v>2</v>
      </c>
      <c r="K188" s="81" t="str">
        <f t="shared" ref="K188:K228" si="23">+IF(OR(ISBLANK(F188),ISBLANK(J188)),"",IF(OR(AND(F188=1,J188=1),AND(F188=1,J188=2),AND(F188=1,J188=3)),"Deficiencia de control mayor (diseño y ejecución)",IF(OR(AND(F188=2,J188=2),AND(F188=3,J188=1),AND(F188=3,J188=2),AND(F188=2,J188=1)),"Deficiencia de control (diseño o ejecución)",IF(AND(F188=2,J188=3),"Oportunidad de mejora","Mantenimiento del control"))))</f>
        <v>Deficiencia de control (diseño o ejecución)</v>
      </c>
      <c r="L188" s="79">
        <f t="shared" ref="L188:L228" si="24">+IF(K188="",0,IF(K188="Deficiencia de control mayor (diseño y ejecución)",4,IF(K188="Deficiencia de control (diseño o ejecución)",20,IF(K188="Oportunidad de mejora",40,60))))</f>
        <v>20</v>
      </c>
      <c r="M188" s="79">
        <v>1.1896</v>
      </c>
      <c r="N188" s="77">
        <f t="shared" ref="N188:N228" si="25">+L188+M188</f>
        <v>21.189599999999999</v>
      </c>
      <c r="O188" s="103"/>
    </row>
    <row r="189" spans="2:15" ht="15">
      <c r="B189" s="157"/>
      <c r="C189" s="123"/>
      <c r="D189" s="111"/>
      <c r="E189" s="129"/>
      <c r="F189" s="114"/>
      <c r="G189" s="38">
        <v>2</v>
      </c>
      <c r="H189" s="52"/>
      <c r="I189" s="100"/>
      <c r="J189" s="92"/>
      <c r="K189" s="81"/>
      <c r="L189" s="79"/>
      <c r="M189" s="79"/>
      <c r="N189" s="77"/>
      <c r="O189" s="103"/>
    </row>
    <row r="190" spans="2:15" ht="15">
      <c r="B190" s="157"/>
      <c r="C190" s="123"/>
      <c r="D190" s="111"/>
      <c r="E190" s="129"/>
      <c r="F190" s="114"/>
      <c r="G190" s="38">
        <v>3</v>
      </c>
      <c r="H190" s="52"/>
      <c r="I190" s="100"/>
      <c r="J190" s="92"/>
      <c r="K190" s="81"/>
      <c r="L190" s="79"/>
      <c r="M190" s="79"/>
      <c r="N190" s="77"/>
      <c r="O190" s="103"/>
    </row>
    <row r="191" spans="2:15" s="33" customFormat="1" ht="15">
      <c r="B191" s="157"/>
      <c r="C191" s="123"/>
      <c r="D191" s="111"/>
      <c r="E191" s="129"/>
      <c r="F191" s="114"/>
      <c r="G191" s="38">
        <v>4</v>
      </c>
      <c r="H191" s="52"/>
      <c r="I191" s="100"/>
      <c r="J191" s="92"/>
      <c r="K191" s="81"/>
      <c r="L191" s="79"/>
      <c r="M191" s="79"/>
      <c r="N191" s="77"/>
      <c r="O191" s="103"/>
    </row>
    <row r="192" spans="2:15" s="33" customFormat="1" ht="15">
      <c r="B192" s="157"/>
      <c r="C192" s="123"/>
      <c r="D192" s="111"/>
      <c r="E192" s="129"/>
      <c r="F192" s="114"/>
      <c r="G192" s="38">
        <v>5</v>
      </c>
      <c r="H192" s="52"/>
      <c r="I192" s="100"/>
      <c r="J192" s="92"/>
      <c r="K192" s="81"/>
      <c r="L192" s="79"/>
      <c r="M192" s="79"/>
      <c r="N192" s="77"/>
      <c r="O192" s="103"/>
    </row>
    <row r="193" spans="2:15" s="33" customFormat="1" ht="15">
      <c r="B193" s="157"/>
      <c r="C193" s="123"/>
      <c r="D193" s="111"/>
      <c r="E193" s="129"/>
      <c r="F193" s="114"/>
      <c r="G193" s="38">
        <v>6</v>
      </c>
      <c r="H193" s="52"/>
      <c r="I193" s="100"/>
      <c r="J193" s="92"/>
      <c r="K193" s="81"/>
      <c r="L193" s="79"/>
      <c r="M193" s="79"/>
      <c r="N193" s="77"/>
      <c r="O193" s="103"/>
    </row>
    <row r="194" spans="2:15" s="33" customFormat="1" ht="15">
      <c r="B194" s="157"/>
      <c r="C194" s="123"/>
      <c r="D194" s="111"/>
      <c r="E194" s="129"/>
      <c r="F194" s="114"/>
      <c r="G194" s="38">
        <v>7</v>
      </c>
      <c r="H194" s="52"/>
      <c r="I194" s="100"/>
      <c r="J194" s="92"/>
      <c r="K194" s="81"/>
      <c r="L194" s="79"/>
      <c r="M194" s="79"/>
      <c r="N194" s="77"/>
      <c r="O194" s="103"/>
    </row>
    <row r="195" spans="2:15" s="33" customFormat="1" ht="408.75" customHeight="1" thickBot="1">
      <c r="B195" s="158"/>
      <c r="C195" s="124"/>
      <c r="D195" s="112"/>
      <c r="E195" s="130"/>
      <c r="F195" s="115"/>
      <c r="G195" s="40">
        <v>8</v>
      </c>
      <c r="H195" s="53"/>
      <c r="I195" s="101"/>
      <c r="J195" s="93"/>
      <c r="K195" s="81"/>
      <c r="L195" s="79"/>
      <c r="M195" s="79"/>
      <c r="N195" s="77"/>
      <c r="O195" s="103"/>
    </row>
    <row r="196" spans="2:15" s="33" customFormat="1" ht="15">
      <c r="B196" s="156" t="str">
        <f>+LEFT(C196,3)</f>
        <v>5.2</v>
      </c>
      <c r="C196" s="122" t="s">
        <v>55</v>
      </c>
      <c r="D196" s="110" t="s">
        <v>56</v>
      </c>
      <c r="E196" s="82" t="s">
        <v>347</v>
      </c>
      <c r="F196" s="91">
        <v>3</v>
      </c>
      <c r="G196" s="41">
        <v>1</v>
      </c>
      <c r="H196" s="51"/>
      <c r="I196" s="88" t="s">
        <v>348</v>
      </c>
      <c r="J196" s="91">
        <v>3</v>
      </c>
      <c r="K196" s="81" t="str">
        <f t="shared" si="23"/>
        <v>Mantenimiento del control</v>
      </c>
      <c r="L196" s="79">
        <f t="shared" si="24"/>
        <v>60</v>
      </c>
      <c r="M196" s="79">
        <v>1.28965</v>
      </c>
      <c r="N196" s="77">
        <f t="shared" si="25"/>
        <v>61.289650000000002</v>
      </c>
      <c r="O196" s="103"/>
    </row>
    <row r="197" spans="2:15" s="33" customFormat="1" ht="15">
      <c r="B197" s="157"/>
      <c r="C197" s="123"/>
      <c r="D197" s="111"/>
      <c r="E197" s="83"/>
      <c r="F197" s="92"/>
      <c r="G197" s="38">
        <v>2</v>
      </c>
      <c r="H197" s="52"/>
      <c r="I197" s="89"/>
      <c r="J197" s="92"/>
      <c r="K197" s="81"/>
      <c r="L197" s="79"/>
      <c r="M197" s="79"/>
      <c r="N197" s="77"/>
      <c r="O197" s="103"/>
    </row>
    <row r="198" spans="2:15" s="33" customFormat="1" ht="15">
      <c r="B198" s="157"/>
      <c r="C198" s="123"/>
      <c r="D198" s="111"/>
      <c r="E198" s="83"/>
      <c r="F198" s="92"/>
      <c r="G198" s="38">
        <v>3</v>
      </c>
      <c r="H198" s="52"/>
      <c r="I198" s="89"/>
      <c r="J198" s="92"/>
      <c r="K198" s="81"/>
      <c r="L198" s="79"/>
      <c r="M198" s="79"/>
      <c r="N198" s="77"/>
      <c r="O198" s="103"/>
    </row>
    <row r="199" spans="2:15" s="33" customFormat="1" ht="15">
      <c r="B199" s="157"/>
      <c r="C199" s="123"/>
      <c r="D199" s="111"/>
      <c r="E199" s="83"/>
      <c r="F199" s="92"/>
      <c r="G199" s="38">
        <v>4</v>
      </c>
      <c r="H199" s="52"/>
      <c r="I199" s="89"/>
      <c r="J199" s="92"/>
      <c r="K199" s="81"/>
      <c r="L199" s="79"/>
      <c r="M199" s="79"/>
      <c r="N199" s="77"/>
      <c r="O199" s="103"/>
    </row>
    <row r="200" spans="2:15" s="33" customFormat="1" ht="15">
      <c r="B200" s="157"/>
      <c r="C200" s="123"/>
      <c r="D200" s="111"/>
      <c r="E200" s="83"/>
      <c r="F200" s="92"/>
      <c r="G200" s="38">
        <v>5</v>
      </c>
      <c r="H200" s="52"/>
      <c r="I200" s="89"/>
      <c r="J200" s="92"/>
      <c r="K200" s="81"/>
      <c r="L200" s="79"/>
      <c r="M200" s="79"/>
      <c r="N200" s="77"/>
      <c r="O200" s="103"/>
    </row>
    <row r="201" spans="2:15" s="33" customFormat="1" ht="15">
      <c r="B201" s="157"/>
      <c r="C201" s="123"/>
      <c r="D201" s="111"/>
      <c r="E201" s="83"/>
      <c r="F201" s="92"/>
      <c r="G201" s="38">
        <v>6</v>
      </c>
      <c r="H201" s="52"/>
      <c r="I201" s="89"/>
      <c r="J201" s="92"/>
      <c r="K201" s="81"/>
      <c r="L201" s="79"/>
      <c r="M201" s="79"/>
      <c r="N201" s="77"/>
      <c r="O201" s="103"/>
    </row>
    <row r="202" spans="2:15" s="33" customFormat="1" ht="15">
      <c r="B202" s="157"/>
      <c r="C202" s="123"/>
      <c r="D202" s="111"/>
      <c r="E202" s="83"/>
      <c r="F202" s="92"/>
      <c r="G202" s="38">
        <v>7</v>
      </c>
      <c r="H202" s="52"/>
      <c r="I202" s="89"/>
      <c r="J202" s="92"/>
      <c r="K202" s="81"/>
      <c r="L202" s="79"/>
      <c r="M202" s="79"/>
      <c r="N202" s="77"/>
      <c r="O202" s="103"/>
    </row>
    <row r="203" spans="2:15" s="33" customFormat="1" ht="168.75" customHeight="1" thickBot="1">
      <c r="B203" s="158"/>
      <c r="C203" s="124"/>
      <c r="D203" s="112"/>
      <c r="E203" s="84"/>
      <c r="F203" s="93"/>
      <c r="G203" s="40">
        <v>8</v>
      </c>
      <c r="H203" s="53"/>
      <c r="I203" s="90"/>
      <c r="J203" s="93"/>
      <c r="K203" s="81"/>
      <c r="L203" s="79"/>
      <c r="M203" s="79"/>
      <c r="N203" s="77"/>
      <c r="O203" s="103"/>
    </row>
    <row r="204" spans="2:15" s="33" customFormat="1" ht="120">
      <c r="B204" s="156" t="str">
        <f>+LEFT(C204,3)</f>
        <v>5.3</v>
      </c>
      <c r="C204" s="122" t="s">
        <v>57</v>
      </c>
      <c r="D204" s="110" t="s">
        <v>58</v>
      </c>
      <c r="E204" s="85" t="s">
        <v>469</v>
      </c>
      <c r="F204" s="91">
        <v>3</v>
      </c>
      <c r="G204" s="41">
        <v>1</v>
      </c>
      <c r="H204" s="51" t="s">
        <v>349</v>
      </c>
      <c r="I204" s="209" t="s">
        <v>447</v>
      </c>
      <c r="J204" s="91">
        <v>2</v>
      </c>
      <c r="K204" s="81" t="str">
        <f t="shared" si="23"/>
        <v>Deficiencia de control (diseño o ejecución)</v>
      </c>
      <c r="L204" s="79">
        <f t="shared" si="24"/>
        <v>20</v>
      </c>
      <c r="M204" s="79">
        <v>1.3896299999999999</v>
      </c>
      <c r="N204" s="77">
        <f t="shared" si="25"/>
        <v>21.38963</v>
      </c>
      <c r="O204" s="103"/>
    </row>
    <row r="205" spans="2:15" s="33" customFormat="1" ht="15">
      <c r="B205" s="157"/>
      <c r="C205" s="123"/>
      <c r="D205" s="111"/>
      <c r="E205" s="83"/>
      <c r="F205" s="92"/>
      <c r="G205" s="38">
        <v>2</v>
      </c>
      <c r="H205" s="52"/>
      <c r="I205" s="89"/>
      <c r="J205" s="92"/>
      <c r="K205" s="81"/>
      <c r="L205" s="79"/>
      <c r="M205" s="79"/>
      <c r="N205" s="77"/>
      <c r="O205" s="103"/>
    </row>
    <row r="206" spans="2:15" s="33" customFormat="1" ht="15">
      <c r="B206" s="157"/>
      <c r="C206" s="123"/>
      <c r="D206" s="111"/>
      <c r="E206" s="83"/>
      <c r="F206" s="92"/>
      <c r="G206" s="38">
        <v>3</v>
      </c>
      <c r="H206" s="52"/>
      <c r="I206" s="89"/>
      <c r="J206" s="92"/>
      <c r="K206" s="81"/>
      <c r="L206" s="79"/>
      <c r="M206" s="79"/>
      <c r="N206" s="77"/>
      <c r="O206" s="103"/>
    </row>
    <row r="207" spans="2:15" s="33" customFormat="1" ht="15">
      <c r="B207" s="157"/>
      <c r="C207" s="123"/>
      <c r="D207" s="111"/>
      <c r="E207" s="83"/>
      <c r="F207" s="92"/>
      <c r="G207" s="38">
        <v>4</v>
      </c>
      <c r="H207" s="52"/>
      <c r="I207" s="89"/>
      <c r="J207" s="92"/>
      <c r="K207" s="81"/>
      <c r="L207" s="79"/>
      <c r="M207" s="79"/>
      <c r="N207" s="77"/>
      <c r="O207" s="103"/>
    </row>
    <row r="208" spans="2:15" s="33" customFormat="1" ht="15">
      <c r="B208" s="157"/>
      <c r="C208" s="123"/>
      <c r="D208" s="111"/>
      <c r="E208" s="83"/>
      <c r="F208" s="92"/>
      <c r="G208" s="38">
        <v>5</v>
      </c>
      <c r="H208" s="52"/>
      <c r="I208" s="89"/>
      <c r="J208" s="92"/>
      <c r="K208" s="81"/>
      <c r="L208" s="79"/>
      <c r="M208" s="79"/>
      <c r="N208" s="77"/>
      <c r="O208" s="103"/>
    </row>
    <row r="209" spans="2:15" s="33" customFormat="1" ht="15">
      <c r="B209" s="157"/>
      <c r="C209" s="123"/>
      <c r="D209" s="111"/>
      <c r="E209" s="83"/>
      <c r="F209" s="92"/>
      <c r="G209" s="38">
        <v>6</v>
      </c>
      <c r="H209" s="52"/>
      <c r="I209" s="89"/>
      <c r="J209" s="92"/>
      <c r="K209" s="81"/>
      <c r="L209" s="79"/>
      <c r="M209" s="79"/>
      <c r="N209" s="77"/>
      <c r="O209" s="103"/>
    </row>
    <row r="210" spans="2:15" s="33" customFormat="1" ht="15">
      <c r="B210" s="157"/>
      <c r="C210" s="123"/>
      <c r="D210" s="111"/>
      <c r="E210" s="83"/>
      <c r="F210" s="92"/>
      <c r="G210" s="38">
        <v>7</v>
      </c>
      <c r="H210" s="52"/>
      <c r="I210" s="89"/>
      <c r="J210" s="92"/>
      <c r="K210" s="81"/>
      <c r="L210" s="79"/>
      <c r="M210" s="79"/>
      <c r="N210" s="77"/>
      <c r="O210" s="103"/>
    </row>
    <row r="211" spans="2:15" s="33" customFormat="1" ht="118.5" customHeight="1" thickBot="1">
      <c r="B211" s="158"/>
      <c r="C211" s="124"/>
      <c r="D211" s="112"/>
      <c r="E211" s="84"/>
      <c r="F211" s="93"/>
      <c r="G211" s="40">
        <v>8</v>
      </c>
      <c r="H211" s="53"/>
      <c r="I211" s="90"/>
      <c r="J211" s="93"/>
      <c r="K211" s="81"/>
      <c r="L211" s="79"/>
      <c r="M211" s="79"/>
      <c r="N211" s="77"/>
      <c r="O211" s="103"/>
    </row>
    <row r="212" spans="2:15" ht="20.25" customHeight="1">
      <c r="B212" s="156" t="str">
        <f>+LEFT(C212,3)</f>
        <v>5.4</v>
      </c>
      <c r="C212" s="122" t="s">
        <v>59</v>
      </c>
      <c r="D212" s="110" t="s">
        <v>60</v>
      </c>
      <c r="E212" s="128" t="s">
        <v>350</v>
      </c>
      <c r="F212" s="113">
        <v>3</v>
      </c>
      <c r="G212" s="41">
        <v>1</v>
      </c>
      <c r="H212" s="51"/>
      <c r="I212" s="99" t="s">
        <v>351</v>
      </c>
      <c r="J212" s="91">
        <v>2</v>
      </c>
      <c r="K212" s="81" t="str">
        <f t="shared" si="23"/>
        <v>Deficiencia de control (diseño o ejecución)</v>
      </c>
      <c r="L212" s="79">
        <f t="shared" si="24"/>
        <v>20</v>
      </c>
      <c r="M212" s="79">
        <v>1.48963</v>
      </c>
      <c r="N212" s="77">
        <f t="shared" si="25"/>
        <v>21.489629999999998</v>
      </c>
      <c r="O212" s="103"/>
    </row>
    <row r="213" spans="2:15" ht="20.25" customHeight="1">
      <c r="B213" s="157"/>
      <c r="C213" s="123"/>
      <c r="D213" s="111"/>
      <c r="E213" s="129"/>
      <c r="F213" s="114"/>
      <c r="G213" s="38">
        <v>2</v>
      </c>
      <c r="H213" s="52"/>
      <c r="I213" s="100"/>
      <c r="J213" s="92"/>
      <c r="K213" s="81"/>
      <c r="L213" s="79"/>
      <c r="M213" s="79"/>
      <c r="N213" s="77"/>
      <c r="O213" s="103"/>
    </row>
    <row r="214" spans="2:15" ht="20.25" customHeight="1">
      <c r="B214" s="157"/>
      <c r="C214" s="123"/>
      <c r="D214" s="111"/>
      <c r="E214" s="129"/>
      <c r="F214" s="114"/>
      <c r="G214" s="38">
        <v>3</v>
      </c>
      <c r="H214" s="52"/>
      <c r="I214" s="100"/>
      <c r="J214" s="92"/>
      <c r="K214" s="81"/>
      <c r="L214" s="79"/>
      <c r="M214" s="79"/>
      <c r="N214" s="77"/>
      <c r="O214" s="103"/>
    </row>
    <row r="215" spans="2:15" s="33" customFormat="1" ht="20.25" customHeight="1">
      <c r="B215" s="157"/>
      <c r="C215" s="123"/>
      <c r="D215" s="111"/>
      <c r="E215" s="129"/>
      <c r="F215" s="114"/>
      <c r="G215" s="38">
        <v>4</v>
      </c>
      <c r="H215" s="52"/>
      <c r="I215" s="100"/>
      <c r="J215" s="92"/>
      <c r="K215" s="81"/>
      <c r="L215" s="79"/>
      <c r="M215" s="79"/>
      <c r="N215" s="77"/>
      <c r="O215" s="103"/>
    </row>
    <row r="216" spans="2:15" s="33" customFormat="1" ht="20.25" customHeight="1">
      <c r="B216" s="157"/>
      <c r="C216" s="123"/>
      <c r="D216" s="111"/>
      <c r="E216" s="129"/>
      <c r="F216" s="114"/>
      <c r="G216" s="38">
        <v>5</v>
      </c>
      <c r="H216" s="52"/>
      <c r="I216" s="100"/>
      <c r="J216" s="92"/>
      <c r="K216" s="81"/>
      <c r="L216" s="79"/>
      <c r="M216" s="79"/>
      <c r="N216" s="77"/>
      <c r="O216" s="103"/>
    </row>
    <row r="217" spans="2:15" s="33" customFormat="1" ht="20.25" customHeight="1">
      <c r="B217" s="157"/>
      <c r="C217" s="123"/>
      <c r="D217" s="111"/>
      <c r="E217" s="129"/>
      <c r="F217" s="114"/>
      <c r="G217" s="38">
        <v>6</v>
      </c>
      <c r="H217" s="52"/>
      <c r="I217" s="100"/>
      <c r="J217" s="92"/>
      <c r="K217" s="81"/>
      <c r="L217" s="79"/>
      <c r="M217" s="79"/>
      <c r="N217" s="77"/>
      <c r="O217" s="103"/>
    </row>
    <row r="218" spans="2:15" s="33" customFormat="1" ht="20.25" customHeight="1">
      <c r="B218" s="157"/>
      <c r="C218" s="123"/>
      <c r="D218" s="111"/>
      <c r="E218" s="129"/>
      <c r="F218" s="114"/>
      <c r="G218" s="38">
        <v>7</v>
      </c>
      <c r="H218" s="52"/>
      <c r="I218" s="100"/>
      <c r="J218" s="92"/>
      <c r="K218" s="81"/>
      <c r="L218" s="79"/>
      <c r="M218" s="79"/>
      <c r="N218" s="77"/>
      <c r="O218" s="103"/>
    </row>
    <row r="219" spans="2:15" s="33" customFormat="1" ht="96.75" customHeight="1" thickBot="1">
      <c r="B219" s="158"/>
      <c r="C219" s="124"/>
      <c r="D219" s="112"/>
      <c r="E219" s="130"/>
      <c r="F219" s="115"/>
      <c r="G219" s="40">
        <v>8</v>
      </c>
      <c r="H219" s="53"/>
      <c r="I219" s="101"/>
      <c r="J219" s="93"/>
      <c r="K219" s="81"/>
      <c r="L219" s="79"/>
      <c r="M219" s="79"/>
      <c r="N219" s="77"/>
      <c r="O219" s="103"/>
    </row>
    <row r="220" spans="2:15" s="33" customFormat="1" ht="89.25" customHeight="1">
      <c r="B220" s="156" t="str">
        <f>+LEFT(C220,3)</f>
        <v>5.5</v>
      </c>
      <c r="C220" s="122" t="s">
        <v>61</v>
      </c>
      <c r="D220" s="110" t="s">
        <v>62</v>
      </c>
      <c r="E220" s="82" t="s">
        <v>352</v>
      </c>
      <c r="F220" s="91">
        <v>3</v>
      </c>
      <c r="G220" s="41">
        <v>1</v>
      </c>
      <c r="H220" s="51" t="s">
        <v>441</v>
      </c>
      <c r="I220" s="88" t="s">
        <v>451</v>
      </c>
      <c r="J220" s="91">
        <v>3</v>
      </c>
      <c r="K220" s="81" t="str">
        <f t="shared" si="23"/>
        <v>Mantenimiento del control</v>
      </c>
      <c r="L220" s="79">
        <f t="shared" si="24"/>
        <v>60</v>
      </c>
      <c r="M220" s="79">
        <v>1.58965</v>
      </c>
      <c r="N220" s="77">
        <f t="shared" si="25"/>
        <v>61.589649999999999</v>
      </c>
      <c r="O220" s="103"/>
    </row>
    <row r="221" spans="2:15" s="33" customFormat="1" ht="14.25" customHeight="1" thickBot="1">
      <c r="B221" s="157"/>
      <c r="C221" s="123"/>
      <c r="D221" s="111"/>
      <c r="E221" s="83"/>
      <c r="F221" s="92"/>
      <c r="G221" s="38">
        <v>2</v>
      </c>
      <c r="H221" s="52"/>
      <c r="I221" s="89"/>
      <c r="J221" s="92"/>
      <c r="K221" s="81"/>
      <c r="L221" s="79"/>
      <c r="M221" s="79"/>
      <c r="N221" s="77"/>
      <c r="O221" s="103"/>
    </row>
    <row r="222" spans="2:15" s="33" customFormat="1" ht="20.25" hidden="1" customHeight="1" thickBot="1">
      <c r="B222" s="157"/>
      <c r="C222" s="123"/>
      <c r="D222" s="111"/>
      <c r="E222" s="83"/>
      <c r="F222" s="92"/>
      <c r="G222" s="38">
        <v>3</v>
      </c>
      <c r="H222" s="52"/>
      <c r="I222" s="89"/>
      <c r="J222" s="92"/>
      <c r="K222" s="81"/>
      <c r="L222" s="79"/>
      <c r="M222" s="79"/>
      <c r="N222" s="77"/>
      <c r="O222" s="103"/>
    </row>
    <row r="223" spans="2:15" s="33" customFormat="1" ht="20.25" hidden="1" customHeight="1" thickBot="1">
      <c r="B223" s="157"/>
      <c r="C223" s="123"/>
      <c r="D223" s="111"/>
      <c r="E223" s="83"/>
      <c r="F223" s="92"/>
      <c r="G223" s="38">
        <v>4</v>
      </c>
      <c r="H223" s="52"/>
      <c r="I223" s="89"/>
      <c r="J223" s="92"/>
      <c r="K223" s="81"/>
      <c r="L223" s="79"/>
      <c r="M223" s="79"/>
      <c r="N223" s="77"/>
      <c r="O223" s="103"/>
    </row>
    <row r="224" spans="2:15" s="33" customFormat="1" ht="20.25" hidden="1" customHeight="1" thickBot="1">
      <c r="B224" s="157"/>
      <c r="C224" s="123"/>
      <c r="D224" s="111"/>
      <c r="E224" s="83"/>
      <c r="F224" s="92"/>
      <c r="G224" s="38">
        <v>5</v>
      </c>
      <c r="H224" s="52"/>
      <c r="I224" s="89"/>
      <c r="J224" s="92"/>
      <c r="K224" s="81"/>
      <c r="L224" s="79"/>
      <c r="M224" s="79"/>
      <c r="N224" s="77"/>
      <c r="O224" s="103"/>
    </row>
    <row r="225" spans="1:15" s="33" customFormat="1" ht="20.25" hidden="1" customHeight="1" thickBot="1">
      <c r="B225" s="157"/>
      <c r="C225" s="123"/>
      <c r="D225" s="111"/>
      <c r="E225" s="83"/>
      <c r="F225" s="92"/>
      <c r="G225" s="38">
        <v>6</v>
      </c>
      <c r="H225" s="52"/>
      <c r="I225" s="89"/>
      <c r="J225" s="92"/>
      <c r="K225" s="81"/>
      <c r="L225" s="79"/>
      <c r="M225" s="79"/>
      <c r="N225" s="77"/>
      <c r="O225" s="103"/>
    </row>
    <row r="226" spans="1:15" s="33" customFormat="1" ht="20.25" hidden="1" customHeight="1" thickBot="1">
      <c r="B226" s="157"/>
      <c r="C226" s="123"/>
      <c r="D226" s="111"/>
      <c r="E226" s="83"/>
      <c r="F226" s="92"/>
      <c r="G226" s="38">
        <v>7</v>
      </c>
      <c r="H226" s="52"/>
      <c r="I226" s="89"/>
      <c r="J226" s="92"/>
      <c r="K226" s="81"/>
      <c r="L226" s="79"/>
      <c r="M226" s="79"/>
      <c r="N226" s="77"/>
      <c r="O226" s="103"/>
    </row>
    <row r="227" spans="1:15" s="33" customFormat="1" ht="20.25" hidden="1" customHeight="1" thickBot="1">
      <c r="B227" s="158"/>
      <c r="C227" s="124"/>
      <c r="D227" s="112"/>
      <c r="E227" s="84"/>
      <c r="F227" s="93"/>
      <c r="G227" s="40">
        <v>8</v>
      </c>
      <c r="H227" s="53"/>
      <c r="I227" s="90"/>
      <c r="J227" s="93"/>
      <c r="K227" s="81"/>
      <c r="L227" s="79"/>
      <c r="M227" s="79"/>
      <c r="N227" s="77"/>
      <c r="O227" s="103"/>
    </row>
    <row r="228" spans="1:15" ht="26.25" customHeight="1">
      <c r="B228" s="156" t="str">
        <f>+LEFT(C228,3)</f>
        <v>5.6</v>
      </c>
      <c r="C228" s="122" t="s">
        <v>63</v>
      </c>
      <c r="D228" s="110" t="s">
        <v>62</v>
      </c>
      <c r="E228" s="128" t="s">
        <v>355</v>
      </c>
      <c r="F228" s="113">
        <v>3</v>
      </c>
      <c r="G228" s="41">
        <v>1</v>
      </c>
      <c r="H228" s="51" t="s">
        <v>354</v>
      </c>
      <c r="I228" s="99" t="s">
        <v>356</v>
      </c>
      <c r="J228" s="91">
        <v>3</v>
      </c>
      <c r="K228" s="81" t="str">
        <f t="shared" si="23"/>
        <v>Mantenimiento del control</v>
      </c>
      <c r="L228" s="79">
        <f t="shared" si="24"/>
        <v>60</v>
      </c>
      <c r="M228" s="79">
        <v>1.6896530000000001</v>
      </c>
      <c r="N228" s="77">
        <f t="shared" si="25"/>
        <v>61.689653</v>
      </c>
      <c r="O228" s="103"/>
    </row>
    <row r="229" spans="1:15" ht="61.5" customHeight="1">
      <c r="B229" s="157"/>
      <c r="C229" s="123"/>
      <c r="D229" s="111"/>
      <c r="E229" s="129"/>
      <c r="F229" s="114"/>
      <c r="G229" s="38">
        <v>2</v>
      </c>
      <c r="H229" s="52" t="s">
        <v>353</v>
      </c>
      <c r="I229" s="100"/>
      <c r="J229" s="92"/>
      <c r="K229" s="81"/>
      <c r="L229" s="79"/>
      <c r="M229" s="79"/>
      <c r="N229" s="77"/>
      <c r="O229" s="103"/>
    </row>
    <row r="230" spans="1:15" s="33" customFormat="1" ht="54" customHeight="1">
      <c r="B230" s="157"/>
      <c r="C230" s="123"/>
      <c r="D230" s="111"/>
      <c r="E230" s="129"/>
      <c r="F230" s="114"/>
      <c r="G230" s="38">
        <v>3</v>
      </c>
      <c r="H230" s="52"/>
      <c r="I230" s="100"/>
      <c r="J230" s="92"/>
      <c r="K230" s="81"/>
      <c r="L230" s="79"/>
      <c r="M230" s="79"/>
      <c r="N230" s="77"/>
      <c r="O230" s="103"/>
    </row>
    <row r="231" spans="1:15" s="33" customFormat="1" ht="19.5" customHeight="1">
      <c r="B231" s="157"/>
      <c r="C231" s="123"/>
      <c r="D231" s="111"/>
      <c r="E231" s="129"/>
      <c r="F231" s="114"/>
      <c r="G231" s="38">
        <v>4</v>
      </c>
      <c r="H231" s="52"/>
      <c r="I231" s="100"/>
      <c r="J231" s="92"/>
      <c r="K231" s="81"/>
      <c r="L231" s="79"/>
      <c r="M231" s="79"/>
      <c r="N231" s="77"/>
      <c r="O231" s="103"/>
    </row>
    <row r="232" spans="1:15" s="33" customFormat="1" ht="19.5" customHeight="1">
      <c r="B232" s="157"/>
      <c r="C232" s="123"/>
      <c r="D232" s="111"/>
      <c r="E232" s="129"/>
      <c r="F232" s="114"/>
      <c r="G232" s="38">
        <v>5</v>
      </c>
      <c r="H232" s="52"/>
      <c r="I232" s="100"/>
      <c r="J232" s="92"/>
      <c r="K232" s="81"/>
      <c r="L232" s="79"/>
      <c r="M232" s="79"/>
      <c r="N232" s="77"/>
      <c r="O232" s="103"/>
    </row>
    <row r="233" spans="1:15" s="33" customFormat="1" ht="19.5" customHeight="1">
      <c r="B233" s="157"/>
      <c r="C233" s="123"/>
      <c r="D233" s="111"/>
      <c r="E233" s="129"/>
      <c r="F233" s="114"/>
      <c r="G233" s="38">
        <v>6</v>
      </c>
      <c r="H233" s="52"/>
      <c r="I233" s="100"/>
      <c r="J233" s="92"/>
      <c r="K233" s="81"/>
      <c r="L233" s="79"/>
      <c r="M233" s="79"/>
      <c r="N233" s="77"/>
      <c r="O233" s="103"/>
    </row>
    <row r="234" spans="1:15" s="33" customFormat="1" ht="19.5" hidden="1" customHeight="1">
      <c r="B234" s="157"/>
      <c r="C234" s="123"/>
      <c r="D234" s="111"/>
      <c r="E234" s="129"/>
      <c r="F234" s="114"/>
      <c r="G234" s="38">
        <v>7</v>
      </c>
      <c r="H234" s="52"/>
      <c r="I234" s="100"/>
      <c r="J234" s="92"/>
      <c r="K234" s="81"/>
      <c r="L234" s="79"/>
      <c r="M234" s="79"/>
      <c r="N234" s="77"/>
      <c r="O234" s="103"/>
    </row>
    <row r="235" spans="1:15" s="33" customFormat="1" ht="19.5" customHeight="1" thickBot="1">
      <c r="B235" s="158"/>
      <c r="C235" s="124"/>
      <c r="D235" s="112"/>
      <c r="E235" s="130"/>
      <c r="F235" s="115"/>
      <c r="G235" s="40">
        <v>8</v>
      </c>
      <c r="H235" s="53"/>
      <c r="I235" s="101"/>
      <c r="J235" s="93"/>
      <c r="K235" s="81"/>
      <c r="L235" s="79"/>
      <c r="M235" s="79"/>
      <c r="N235" s="77"/>
      <c r="O235" s="103"/>
    </row>
    <row r="236" spans="1:15" ht="22.5" customHeight="1">
      <c r="A236" s="33"/>
    </row>
    <row r="237" spans="1:15" ht="12" customHeight="1">
      <c r="A237" s="33"/>
      <c r="B237" s="42"/>
      <c r="C237" s="33"/>
      <c r="D237" s="33"/>
      <c r="E237" s="54"/>
      <c r="F237" s="33"/>
      <c r="G237" s="33"/>
      <c r="H237" s="54"/>
      <c r="I237" s="44"/>
    </row>
    <row r="238" spans="1:15" ht="22.5" customHeight="1"/>
    <row r="239" spans="1:15" ht="22.5" customHeight="1"/>
    <row r="240" spans="1:15" ht="22.5" customHeight="1"/>
    <row r="241" ht="22.5" customHeight="1"/>
    <row r="242" ht="22.5" customHeight="1"/>
    <row r="243" ht="22.5" customHeight="1"/>
    <row r="244" ht="22.5" customHeight="1"/>
    <row r="245" ht="22.5" customHeight="1"/>
    <row r="246" ht="22.5" customHeight="1"/>
    <row r="247" ht="22.5" customHeight="1"/>
    <row r="248" ht="22.5" customHeight="1"/>
    <row r="249" ht="22.5" customHeight="1"/>
    <row r="250" ht="22.5" customHeight="1"/>
    <row r="251" ht="22.5" customHeight="1"/>
    <row r="252" ht="22.5" customHeight="1"/>
    <row r="253" ht="22.5" customHeight="1"/>
    <row r="254" ht="22.5" customHeight="1"/>
    <row r="255" ht="22.5" customHeight="1"/>
    <row r="256" ht="22.5" customHeight="1"/>
    <row r="257" ht="22.5" customHeight="1"/>
    <row r="258" ht="22.5" customHeight="1"/>
    <row r="259" ht="22.5" customHeight="1"/>
    <row r="260" ht="22.5" customHeight="1"/>
    <row r="261" ht="22.5" customHeight="1"/>
    <row r="262" ht="22.5" customHeight="1"/>
    <row r="263" ht="22.5" customHeight="1"/>
    <row r="264" ht="22.5" customHeight="1"/>
    <row r="265" ht="22.5" customHeight="1"/>
    <row r="266" ht="22.5" customHeight="1"/>
    <row r="267" ht="22.5" customHeight="1"/>
    <row r="268" ht="22.5" customHeight="1"/>
    <row r="269" ht="22.5" customHeight="1"/>
    <row r="270" ht="22.5" customHeight="1"/>
    <row r="271" ht="22.5" customHeight="1"/>
    <row r="272" ht="22.5" customHeight="1"/>
    <row r="273" ht="22.5" customHeight="1"/>
    <row r="274" ht="22.5" customHeight="1"/>
    <row r="275" ht="22.5" customHeight="1"/>
    <row r="276" ht="22.5" customHeight="1"/>
    <row r="277" ht="22.5" customHeight="1"/>
    <row r="278" ht="22.5" customHeight="1"/>
    <row r="279" ht="22.5" customHeight="1"/>
    <row r="280" ht="22.5" customHeight="1"/>
    <row r="281" ht="22.5" customHeight="1"/>
    <row r="282" ht="22.5" customHeight="1"/>
    <row r="283" ht="22.5" customHeight="1"/>
    <row r="284" ht="22.5" customHeight="1"/>
    <row r="285" ht="22.5" customHeight="1"/>
    <row r="286" ht="22.5" customHeight="1"/>
    <row r="287" ht="22.5" customHeight="1"/>
    <row r="288" ht="22.5" customHeight="1"/>
    <row r="289" ht="22.5" customHeight="1"/>
    <row r="290" ht="22.5" customHeight="1"/>
    <row r="291" ht="22.5" customHeight="1"/>
    <row r="292" ht="22.5" customHeight="1"/>
    <row r="293" ht="22.5" customHeight="1"/>
    <row r="294" ht="22.5" customHeight="1"/>
    <row r="295" ht="22.5" customHeight="1"/>
    <row r="296" ht="22.5" customHeight="1"/>
    <row r="297" ht="22.5" customHeight="1"/>
    <row r="298" ht="22.5" customHeight="1"/>
    <row r="299" ht="22.5" customHeight="1"/>
    <row r="300" ht="22.5" customHeight="1"/>
    <row r="301" ht="22.5" customHeight="1"/>
    <row r="302" ht="22.5" customHeight="1"/>
    <row r="303" ht="22.5" customHeight="1"/>
    <row r="304" ht="22.5" customHeight="1"/>
    <row r="305" ht="22.5" customHeight="1"/>
    <row r="306" ht="22.5" customHeight="1"/>
    <row r="307" ht="22.5" customHeight="1"/>
    <row r="308" ht="22.5" customHeight="1"/>
    <row r="309" ht="22.5" customHeight="1"/>
    <row r="310" ht="22.5" customHeight="1"/>
    <row r="311" ht="22.5" customHeight="1"/>
    <row r="312" ht="22.5" customHeight="1"/>
    <row r="313" ht="22.5" customHeight="1"/>
    <row r="314" ht="22.5" customHeight="1"/>
    <row r="315" ht="22.5" customHeight="1"/>
    <row r="316" ht="22.5" customHeight="1"/>
    <row r="317" ht="22.5" customHeight="1"/>
    <row r="318" ht="22.5" customHeight="1"/>
    <row r="319" ht="22.5" customHeight="1"/>
    <row r="320" ht="22.5" customHeight="1"/>
    <row r="321" ht="22.5" customHeight="1"/>
    <row r="322" ht="22.5" customHeight="1"/>
    <row r="323" ht="22.5" customHeight="1"/>
    <row r="324" ht="22.5" customHeight="1"/>
    <row r="325" ht="22.5" customHeight="1"/>
    <row r="326" ht="22.5" customHeight="1"/>
    <row r="327" ht="22.5" customHeight="1"/>
    <row r="328" ht="22.5" customHeight="1"/>
    <row r="329" ht="22.5" customHeight="1"/>
    <row r="330" ht="22.5" customHeight="1"/>
    <row r="331" ht="22.5" customHeight="1"/>
    <row r="332" ht="22.5" customHeight="1"/>
    <row r="333" ht="22.5" customHeight="1"/>
    <row r="334" ht="22.5" customHeight="1"/>
    <row r="335" ht="22.5" customHeight="1"/>
    <row r="336" ht="22.5" customHeight="1"/>
    <row r="337" ht="22.5" customHeight="1"/>
    <row r="338" ht="22.5" customHeight="1"/>
    <row r="339" ht="22.5" customHeight="1"/>
    <row r="340" ht="22.5" customHeight="1"/>
    <row r="341" ht="22.5" customHeight="1"/>
    <row r="342" ht="22.5" customHeight="1"/>
    <row r="343" ht="22.5" customHeight="1"/>
    <row r="344" ht="22.5" customHeight="1"/>
    <row r="345" ht="22.5" customHeight="1"/>
    <row r="346" ht="22.5" customHeight="1"/>
    <row r="347" ht="22.5" customHeight="1"/>
    <row r="348" ht="22.5" customHeight="1"/>
    <row r="349" ht="22.5" customHeight="1"/>
    <row r="350" ht="22.5" customHeight="1"/>
    <row r="351" ht="22.5" customHeight="1"/>
    <row r="352" ht="22.5" customHeight="1"/>
  </sheetData>
  <sheetProtection password="D72A" sheet="1" objects="1" scenarios="1" formatCells="0" formatColumns="0" formatRows="0"/>
  <mergeCells count="381">
    <mergeCell ref="I196:I203"/>
    <mergeCell ref="I204:I211"/>
    <mergeCell ref="I212:I219"/>
    <mergeCell ref="I220:I227"/>
    <mergeCell ref="I228:I235"/>
    <mergeCell ref="A24:A31"/>
    <mergeCell ref="D32:D39"/>
    <mergeCell ref="J32:J39"/>
    <mergeCell ref="K32:K39"/>
    <mergeCell ref="C145:C152"/>
    <mergeCell ref="J161:J168"/>
    <mergeCell ref="J145:J152"/>
    <mergeCell ref="J118:J125"/>
    <mergeCell ref="F118:F125"/>
    <mergeCell ref="E118:E125"/>
    <mergeCell ref="D118:D125"/>
    <mergeCell ref="C118:C125"/>
    <mergeCell ref="C110:C117"/>
    <mergeCell ref="J110:J117"/>
    <mergeCell ref="F110:F117"/>
    <mergeCell ref="D137:D144"/>
    <mergeCell ref="E137:E144"/>
    <mergeCell ref="F137:F144"/>
    <mergeCell ref="J137:J144"/>
    <mergeCell ref="C129:C136"/>
    <mergeCell ref="D129:D136"/>
    <mergeCell ref="E129:E136"/>
    <mergeCell ref="F129:F136"/>
    <mergeCell ref="I153:I160"/>
    <mergeCell ref="C137:C144"/>
    <mergeCell ref="D145:D152"/>
    <mergeCell ref="F145:F152"/>
    <mergeCell ref="C21:C23"/>
    <mergeCell ref="D21:D23"/>
    <mergeCell ref="F21:F23"/>
    <mergeCell ref="C72:C74"/>
    <mergeCell ref="D72:D74"/>
    <mergeCell ref="F72:F74"/>
    <mergeCell ref="I118:I125"/>
    <mergeCell ref="E110:E117"/>
    <mergeCell ref="I129:I136"/>
    <mergeCell ref="I137:I144"/>
    <mergeCell ref="I145:I152"/>
    <mergeCell ref="G126:I126"/>
    <mergeCell ref="E145:E152"/>
    <mergeCell ref="D110:D117"/>
    <mergeCell ref="I102:I109"/>
    <mergeCell ref="I110:I117"/>
    <mergeCell ref="J21:J23"/>
    <mergeCell ref="E21:E23"/>
    <mergeCell ref="C18:K18"/>
    <mergeCell ref="C19:K19"/>
    <mergeCell ref="C48:C55"/>
    <mergeCell ref="D48:D55"/>
    <mergeCell ref="E48:E55"/>
    <mergeCell ref="F48:F55"/>
    <mergeCell ref="J48:J55"/>
    <mergeCell ref="C32:C39"/>
    <mergeCell ref="E32:E39"/>
    <mergeCell ref="F32:F39"/>
    <mergeCell ref="J24:J31"/>
    <mergeCell ref="C40:C47"/>
    <mergeCell ref="D40:D47"/>
    <mergeCell ref="E40:E47"/>
    <mergeCell ref="F40:F47"/>
    <mergeCell ref="J40:J47"/>
    <mergeCell ref="C24:C31"/>
    <mergeCell ref="D24:D31"/>
    <mergeCell ref="E24:E31"/>
    <mergeCell ref="F24:F31"/>
    <mergeCell ref="I32:I39"/>
    <mergeCell ref="J91:J98"/>
    <mergeCell ref="J99:J101"/>
    <mergeCell ref="G100:G101"/>
    <mergeCell ref="H100:H101"/>
    <mergeCell ref="C99:C101"/>
    <mergeCell ref="D99:D101"/>
    <mergeCell ref="F99:F101"/>
    <mergeCell ref="E99:E101"/>
    <mergeCell ref="I100:I101"/>
    <mergeCell ref="C228:C235"/>
    <mergeCell ref="D228:D235"/>
    <mergeCell ref="E228:E235"/>
    <mergeCell ref="F228:F235"/>
    <mergeCell ref="J228:J235"/>
    <mergeCell ref="H186:H187"/>
    <mergeCell ref="C185:C187"/>
    <mergeCell ref="D185:D187"/>
    <mergeCell ref="F185:F187"/>
    <mergeCell ref="J185:J187"/>
    <mergeCell ref="G186:G187"/>
    <mergeCell ref="J188:J195"/>
    <mergeCell ref="C212:C219"/>
    <mergeCell ref="D212:D219"/>
    <mergeCell ref="E212:E219"/>
    <mergeCell ref="F212:F219"/>
    <mergeCell ref="J212:J219"/>
    <mergeCell ref="C188:C195"/>
    <mergeCell ref="D188:D195"/>
    <mergeCell ref="E188:E195"/>
    <mergeCell ref="F188:F195"/>
    <mergeCell ref="C204:C211"/>
    <mergeCell ref="C220:C227"/>
    <mergeCell ref="F204:F211"/>
    <mergeCell ref="J220:J227"/>
    <mergeCell ref="J196:J203"/>
    <mergeCell ref="J204:J211"/>
    <mergeCell ref="C153:C160"/>
    <mergeCell ref="D153:D160"/>
    <mergeCell ref="E153:E160"/>
    <mergeCell ref="F153:F160"/>
    <mergeCell ref="J153:J160"/>
    <mergeCell ref="C177:C184"/>
    <mergeCell ref="D177:D184"/>
    <mergeCell ref="E177:E184"/>
    <mergeCell ref="F177:F184"/>
    <mergeCell ref="J177:J184"/>
    <mergeCell ref="C196:C203"/>
    <mergeCell ref="E185:E187"/>
    <mergeCell ref="C161:C168"/>
    <mergeCell ref="D161:D168"/>
    <mergeCell ref="D196:D203"/>
    <mergeCell ref="D204:D211"/>
    <mergeCell ref="D220:D227"/>
    <mergeCell ref="F161:F168"/>
    <mergeCell ref="F196:F203"/>
    <mergeCell ref="I188:I195"/>
    <mergeCell ref="C169:C176"/>
    <mergeCell ref="E13:E14"/>
    <mergeCell ref="F13:J14"/>
    <mergeCell ref="F15:J15"/>
    <mergeCell ref="J129:J136"/>
    <mergeCell ref="J75:J82"/>
    <mergeCell ref="F64:F71"/>
    <mergeCell ref="J64:J71"/>
    <mergeCell ref="G22:G23"/>
    <mergeCell ref="H22:H23"/>
    <mergeCell ref="G21:I21"/>
    <mergeCell ref="I22:I23"/>
    <mergeCell ref="I24:I31"/>
    <mergeCell ref="I40:I47"/>
    <mergeCell ref="I48:I55"/>
    <mergeCell ref="I64:I71"/>
    <mergeCell ref="G72:I72"/>
    <mergeCell ref="I73:I74"/>
    <mergeCell ref="I75:I82"/>
    <mergeCell ref="I83:I90"/>
    <mergeCell ref="I91:I98"/>
    <mergeCell ref="G99:I99"/>
    <mergeCell ref="I127:I128"/>
    <mergeCell ref="E91:E98"/>
    <mergeCell ref="F91:F98"/>
    <mergeCell ref="K228:K235"/>
    <mergeCell ref="K196:K203"/>
    <mergeCell ref="K21:K23"/>
    <mergeCell ref="K24:K31"/>
    <mergeCell ref="K40:K47"/>
    <mergeCell ref="K48:K55"/>
    <mergeCell ref="K64:K71"/>
    <mergeCell ref="K72:K74"/>
    <mergeCell ref="K99:K101"/>
    <mergeCell ref="K126:K128"/>
    <mergeCell ref="K185:K187"/>
    <mergeCell ref="K75:K82"/>
    <mergeCell ref="K83:K90"/>
    <mergeCell ref="K91:K98"/>
    <mergeCell ref="K102:K109"/>
    <mergeCell ref="K110:K117"/>
    <mergeCell ref="K118:K125"/>
    <mergeCell ref="K129:K136"/>
    <mergeCell ref="K137:K144"/>
    <mergeCell ref="K145:K152"/>
    <mergeCell ref="K153:K160"/>
    <mergeCell ref="K161:K168"/>
    <mergeCell ref="K177:K184"/>
    <mergeCell ref="K188:K195"/>
    <mergeCell ref="B24:B31"/>
    <mergeCell ref="B21:B23"/>
    <mergeCell ref="B40:B47"/>
    <mergeCell ref="B48:B55"/>
    <mergeCell ref="B64:B71"/>
    <mergeCell ref="B72:B74"/>
    <mergeCell ref="B75:B82"/>
    <mergeCell ref="B83:B90"/>
    <mergeCell ref="B91:B98"/>
    <mergeCell ref="B32:B39"/>
    <mergeCell ref="B56:B63"/>
    <mergeCell ref="B99:B101"/>
    <mergeCell ref="B102:B109"/>
    <mergeCell ref="B110:B117"/>
    <mergeCell ref="B118:B125"/>
    <mergeCell ref="B126:B128"/>
    <mergeCell ref="B129:B136"/>
    <mergeCell ref="B137:B144"/>
    <mergeCell ref="B145:B152"/>
    <mergeCell ref="B153:B160"/>
    <mergeCell ref="B161:B168"/>
    <mergeCell ref="B177:B184"/>
    <mergeCell ref="B185:B187"/>
    <mergeCell ref="B188:B195"/>
    <mergeCell ref="B196:B203"/>
    <mergeCell ref="B204:B211"/>
    <mergeCell ref="B212:B219"/>
    <mergeCell ref="B220:B227"/>
    <mergeCell ref="B228:B235"/>
    <mergeCell ref="B169:B176"/>
    <mergeCell ref="L185:L187"/>
    <mergeCell ref="L188:L195"/>
    <mergeCell ref="L196:L203"/>
    <mergeCell ref="L204:L211"/>
    <mergeCell ref="L212:L219"/>
    <mergeCell ref="L169:L176"/>
    <mergeCell ref="L21:L23"/>
    <mergeCell ref="L24:L31"/>
    <mergeCell ref="L40:L47"/>
    <mergeCell ref="L48:L55"/>
    <mergeCell ref="L64:L71"/>
    <mergeCell ref="L72:L74"/>
    <mergeCell ref="L75:L82"/>
    <mergeCell ref="L83:L90"/>
    <mergeCell ref="L91:L98"/>
    <mergeCell ref="L56:L63"/>
    <mergeCell ref="L32:L39"/>
    <mergeCell ref="L110:L117"/>
    <mergeCell ref="L118:L125"/>
    <mergeCell ref="L126:L128"/>
    <mergeCell ref="L129:L136"/>
    <mergeCell ref="L137:L144"/>
    <mergeCell ref="L145:L152"/>
    <mergeCell ref="L153:L160"/>
    <mergeCell ref="L161:L168"/>
    <mergeCell ref="L177:L184"/>
    <mergeCell ref="M21:M23"/>
    <mergeCell ref="M24:M31"/>
    <mergeCell ref="M40:M47"/>
    <mergeCell ref="M48:M55"/>
    <mergeCell ref="M64:M71"/>
    <mergeCell ref="M72:M74"/>
    <mergeCell ref="M75:M82"/>
    <mergeCell ref="M83:M90"/>
    <mergeCell ref="M91:M98"/>
    <mergeCell ref="M56:M63"/>
    <mergeCell ref="O220:O227"/>
    <mergeCell ref="O228:O235"/>
    <mergeCell ref="O99:O101"/>
    <mergeCell ref="O102:O109"/>
    <mergeCell ref="O110:O117"/>
    <mergeCell ref="O118:O125"/>
    <mergeCell ref="O126:O128"/>
    <mergeCell ref="O129:O136"/>
    <mergeCell ref="O137:O144"/>
    <mergeCell ref="O145:O152"/>
    <mergeCell ref="O153:O160"/>
    <mergeCell ref="O161:O168"/>
    <mergeCell ref="O177:O184"/>
    <mergeCell ref="O185:O187"/>
    <mergeCell ref="O188:O195"/>
    <mergeCell ref="O196:O203"/>
    <mergeCell ref="O204:O211"/>
    <mergeCell ref="O212:O219"/>
    <mergeCell ref="O169:O176"/>
    <mergeCell ref="L228:L235"/>
    <mergeCell ref="L99:L101"/>
    <mergeCell ref="L102:L109"/>
    <mergeCell ref="C91:C98"/>
    <mergeCell ref="D91:D98"/>
    <mergeCell ref="D169:D176"/>
    <mergeCell ref="E161:E168"/>
    <mergeCell ref="E169:E176"/>
    <mergeCell ref="F169:F176"/>
    <mergeCell ref="I169:I176"/>
    <mergeCell ref="J169:J176"/>
    <mergeCell ref="K169:K176"/>
    <mergeCell ref="C102:C109"/>
    <mergeCell ref="D102:D109"/>
    <mergeCell ref="E102:E109"/>
    <mergeCell ref="F102:F109"/>
    <mergeCell ref="J102:J109"/>
    <mergeCell ref="C126:C128"/>
    <mergeCell ref="D126:D128"/>
    <mergeCell ref="F126:F128"/>
    <mergeCell ref="J126:J128"/>
    <mergeCell ref="G127:G128"/>
    <mergeCell ref="H127:H128"/>
    <mergeCell ref="E126:E128"/>
    <mergeCell ref="C83:C90"/>
    <mergeCell ref="D83:D90"/>
    <mergeCell ref="E83:E90"/>
    <mergeCell ref="F83:F90"/>
    <mergeCell ref="J83:J90"/>
    <mergeCell ref="C75:C82"/>
    <mergeCell ref="D75:D82"/>
    <mergeCell ref="E75:E82"/>
    <mergeCell ref="F75:F82"/>
    <mergeCell ref="O56:O63"/>
    <mergeCell ref="C56:C63"/>
    <mergeCell ref="D56:D63"/>
    <mergeCell ref="E56:E63"/>
    <mergeCell ref="F56:F63"/>
    <mergeCell ref="J56:J63"/>
    <mergeCell ref="K56:K63"/>
    <mergeCell ref="E72:E74"/>
    <mergeCell ref="C64:C71"/>
    <mergeCell ref="D64:D71"/>
    <mergeCell ref="E64:E71"/>
    <mergeCell ref="J72:J74"/>
    <mergeCell ref="G73:G74"/>
    <mergeCell ref="H73:H74"/>
    <mergeCell ref="I56:I63"/>
    <mergeCell ref="L220:L227"/>
    <mergeCell ref="F220:F227"/>
    <mergeCell ref="G185:I185"/>
    <mergeCell ref="I186:I187"/>
    <mergeCell ref="K212:K219"/>
    <mergeCell ref="I177:I184"/>
    <mergeCell ref="N21:N23"/>
    <mergeCell ref="N24:N31"/>
    <mergeCell ref="O32:O39"/>
    <mergeCell ref="N40:N47"/>
    <mergeCell ref="N48:N55"/>
    <mergeCell ref="N56:N63"/>
    <mergeCell ref="N64:N71"/>
    <mergeCell ref="N72:N74"/>
    <mergeCell ref="N75:N82"/>
    <mergeCell ref="O21:O23"/>
    <mergeCell ref="O24:O31"/>
    <mergeCell ref="O40:O47"/>
    <mergeCell ref="O48:O55"/>
    <mergeCell ref="O64:O71"/>
    <mergeCell ref="O72:O74"/>
    <mergeCell ref="O75:O82"/>
    <mergeCell ref="O83:O90"/>
    <mergeCell ref="O91:O98"/>
    <mergeCell ref="K204:K211"/>
    <mergeCell ref="M220:M227"/>
    <mergeCell ref="M110:M117"/>
    <mergeCell ref="M188:M195"/>
    <mergeCell ref="M196:M203"/>
    <mergeCell ref="K220:K227"/>
    <mergeCell ref="N212:N219"/>
    <mergeCell ref="N220:N227"/>
    <mergeCell ref="E196:E203"/>
    <mergeCell ref="E204:E211"/>
    <mergeCell ref="E220:E227"/>
    <mergeCell ref="N145:N152"/>
    <mergeCell ref="N153:N160"/>
    <mergeCell ref="N161:N168"/>
    <mergeCell ref="N169:N176"/>
    <mergeCell ref="N177:N184"/>
    <mergeCell ref="N185:N187"/>
    <mergeCell ref="N188:N195"/>
    <mergeCell ref="N196:N203"/>
    <mergeCell ref="N204:N211"/>
    <mergeCell ref="I161:I168"/>
    <mergeCell ref="M153:M160"/>
    <mergeCell ref="M161:M168"/>
    <mergeCell ref="M177:M184"/>
    <mergeCell ref="N228:N235"/>
    <mergeCell ref="N32:N39"/>
    <mergeCell ref="N83:N90"/>
    <mergeCell ref="N91:N98"/>
    <mergeCell ref="N99:N101"/>
    <mergeCell ref="N102:N109"/>
    <mergeCell ref="M228:M235"/>
    <mergeCell ref="M99:M101"/>
    <mergeCell ref="M102:M109"/>
    <mergeCell ref="M32:M39"/>
    <mergeCell ref="M204:M211"/>
    <mergeCell ref="M212:M219"/>
    <mergeCell ref="M118:M125"/>
    <mergeCell ref="M126:M128"/>
    <mergeCell ref="M129:M136"/>
    <mergeCell ref="M137:M144"/>
    <mergeCell ref="M145:M152"/>
    <mergeCell ref="N110:N117"/>
    <mergeCell ref="N118:N125"/>
    <mergeCell ref="N126:N128"/>
    <mergeCell ref="N129:N136"/>
    <mergeCell ref="N137:N144"/>
    <mergeCell ref="M185:M187"/>
    <mergeCell ref="M169:M176"/>
  </mergeCells>
  <dataValidations count="1">
    <dataValidation type="list" allowBlank="1" showInputMessage="1" showErrorMessage="1" sqref="F177:F184 J75:J98 J102:J125 F75:F98 J177 F102:F125 J228 F40:F71 F228:F235 F129:F145 J169 F188:F196 F204 F212:F220 J129 J137 J145 J153 J161 J188 J196 J204 J212 J220 F24:F32 J24:J32 F169 J40:J56 J64:J71 F153 F161">
      <formula1>"1,2,3"</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83A343"/>
  </sheetPr>
  <dimension ref="B5:P160"/>
  <sheetViews>
    <sheetView showGridLines="0" topLeftCell="A163" zoomScale="70" zoomScaleNormal="70" workbookViewId="0">
      <selection activeCell="C121" sqref="C121:C128"/>
    </sheetView>
  </sheetViews>
  <sheetFormatPr baseColWidth="10" defaultColWidth="3.140625" defaultRowHeight="22.5" customHeight="1"/>
  <cols>
    <col min="1" max="1" width="2.5703125" style="1" customWidth="1"/>
    <col min="2" max="2" width="3.42578125" style="1" hidden="1" customWidth="1"/>
    <col min="3" max="3" width="52.140625" style="1" customWidth="1"/>
    <col min="4" max="4" width="24.42578125" style="1" customWidth="1"/>
    <col min="5" max="5" width="90.140625" style="45" customWidth="1"/>
    <col min="6" max="6" width="7.42578125" style="1" customWidth="1"/>
    <col min="7" max="7" width="3.5703125" style="1" bestFit="1" customWidth="1"/>
    <col min="8" max="8" width="26.5703125" style="45" customWidth="1"/>
    <col min="9" max="9" width="60.7109375" style="45" customWidth="1"/>
    <col min="10" max="10" width="7.42578125" style="1" customWidth="1"/>
    <col min="11" max="11" width="16.140625" style="1" customWidth="1"/>
    <col min="12" max="12" width="4.7109375" style="10" customWidth="1"/>
    <col min="13" max="13" width="7.5703125" style="10" customWidth="1"/>
    <col min="14" max="14" width="6.28515625" style="11" customWidth="1"/>
    <col min="15" max="15" width="6.28515625" style="14" customWidth="1"/>
    <col min="16" max="16" width="3.140625" style="15" customWidth="1"/>
    <col min="17" max="16364" width="3.140625" style="1" customWidth="1"/>
    <col min="16365" max="16384" width="3.140625" style="1"/>
  </cols>
  <sheetData>
    <row r="5" spans="2:16" ht="9.9499999999999993" customHeight="1"/>
    <row r="6" spans="2:16" ht="31.5" customHeight="1"/>
    <row r="7" spans="2:16" ht="30.75" customHeight="1">
      <c r="E7" s="46"/>
      <c r="F7" s="5"/>
    </row>
    <row r="8" spans="2:16" ht="20.25" customHeight="1"/>
    <row r="9" spans="2:16" ht="9.9499999999999993" customHeight="1"/>
    <row r="10" spans="2:16" ht="19.7" customHeight="1">
      <c r="C10" s="253" t="s">
        <v>64</v>
      </c>
      <c r="D10" s="253"/>
      <c r="E10" s="253"/>
      <c r="F10" s="253"/>
      <c r="G10" s="253"/>
      <c r="H10" s="253"/>
      <c r="I10" s="253"/>
      <c r="J10" s="253"/>
      <c r="K10" s="253"/>
    </row>
    <row r="11" spans="2:16" ht="71.25" customHeight="1">
      <c r="C11" s="254" t="s">
        <v>65</v>
      </c>
      <c r="D11" s="254"/>
      <c r="E11" s="254"/>
      <c r="F11" s="254"/>
      <c r="G11" s="254"/>
      <c r="H11" s="254"/>
      <c r="I11" s="254"/>
      <c r="J11" s="254"/>
      <c r="K11" s="254"/>
    </row>
    <row r="12" spans="2:16" ht="9.9499999999999993" customHeight="1">
      <c r="C12" s="2"/>
      <c r="D12" s="2"/>
      <c r="F12" s="3"/>
    </row>
    <row r="13" spans="2:16" ht="36.75" customHeight="1">
      <c r="B13" s="226" t="s">
        <v>11</v>
      </c>
      <c r="C13" s="235" t="s">
        <v>66</v>
      </c>
      <c r="D13" s="262" t="s">
        <v>0</v>
      </c>
      <c r="E13" s="262" t="s">
        <v>67</v>
      </c>
      <c r="F13" s="239" t="s">
        <v>68</v>
      </c>
      <c r="G13" s="257" t="s">
        <v>13</v>
      </c>
      <c r="H13" s="258"/>
      <c r="I13" s="258"/>
      <c r="J13" s="239" t="s">
        <v>69</v>
      </c>
      <c r="K13" s="239" t="s">
        <v>31</v>
      </c>
      <c r="L13" s="318"/>
      <c r="M13" s="318"/>
      <c r="N13" s="222"/>
      <c r="O13" s="320"/>
      <c r="P13" s="323"/>
    </row>
    <row r="14" spans="2:16" ht="29.25" customHeight="1">
      <c r="B14" s="227"/>
      <c r="C14" s="227"/>
      <c r="D14" s="267"/>
      <c r="E14" s="267"/>
      <c r="F14" s="239"/>
      <c r="G14" s="302" t="s">
        <v>1</v>
      </c>
      <c r="H14" s="262" t="s">
        <v>2</v>
      </c>
      <c r="I14" s="262" t="s">
        <v>3</v>
      </c>
      <c r="J14" s="239"/>
      <c r="K14" s="239"/>
      <c r="L14" s="318"/>
      <c r="M14" s="318"/>
      <c r="N14" s="222"/>
      <c r="O14" s="320"/>
      <c r="P14" s="323"/>
    </row>
    <row r="15" spans="2:16" ht="99.75" customHeight="1" thickBot="1">
      <c r="B15" s="228"/>
      <c r="C15" s="228"/>
      <c r="D15" s="263"/>
      <c r="E15" s="263"/>
      <c r="F15" s="240"/>
      <c r="G15" s="303"/>
      <c r="H15" s="263"/>
      <c r="I15" s="263"/>
      <c r="J15" s="240"/>
      <c r="K15" s="240"/>
      <c r="L15" s="318"/>
      <c r="M15" s="318"/>
      <c r="N15" s="222"/>
      <c r="O15" s="320"/>
      <c r="P15" s="323"/>
    </row>
    <row r="16" spans="2:16" ht="26.25" customHeight="1">
      <c r="B16" s="229" t="str">
        <f>+LEFT(C16,3)</f>
        <v>6.1</v>
      </c>
      <c r="C16" s="241" t="s">
        <v>70</v>
      </c>
      <c r="D16" s="244" t="s">
        <v>71</v>
      </c>
      <c r="E16" s="264" t="s">
        <v>304</v>
      </c>
      <c r="F16" s="247">
        <v>2</v>
      </c>
      <c r="G16" s="19">
        <v>1</v>
      </c>
      <c r="H16" s="55"/>
      <c r="I16" s="268" t="s">
        <v>357</v>
      </c>
      <c r="J16" s="259">
        <v>2</v>
      </c>
      <c r="K16" s="236" t="str">
        <f t="shared" ref="K16" si="0">+IF(OR(ISBLANK(F16),ISBLANK(J16)),"",IF(OR(AND(F16=1,J16=1),AND(F16=1,J16=2),AND(F16=1,J16=3)),"Deficiencia de control mayor (diseño y ejecución)",IF(OR(AND(F16=2,J16=2),AND(F16=3,J16=1),AND(F16=3,J16=2),AND(F16=2,J16=1)),"Deficiencia de control (diseño o ejecución)",IF(AND(F16=2,J16=3),"Oportunidad de mejora","Mantenimiento del control"))))</f>
        <v>Deficiencia de control (diseño o ejecución)</v>
      </c>
      <c r="L16" s="307">
        <f>+IF(K16="",75,IF(K16="Deficiencia de control mayor (diseño y ejecución)",80,IF(K16="Deficiencia de control (diseño o ejecución)",100,IF(K16="Oportunidad de mejora",120,140))))</f>
        <v>100</v>
      </c>
      <c r="M16" s="319">
        <v>1.7896000000000001</v>
      </c>
      <c r="N16" s="219">
        <f>+L16+M16</f>
        <v>101.78960000000001</v>
      </c>
      <c r="P16" s="324"/>
    </row>
    <row r="17" spans="2:16" ht="26.25" customHeight="1">
      <c r="B17" s="230"/>
      <c r="C17" s="242"/>
      <c r="D17" s="245"/>
      <c r="E17" s="265"/>
      <c r="F17" s="248"/>
      <c r="G17" s="17">
        <v>2</v>
      </c>
      <c r="H17" s="56"/>
      <c r="I17" s="269"/>
      <c r="J17" s="260"/>
      <c r="K17" s="237"/>
      <c r="L17" s="307"/>
      <c r="M17" s="319"/>
      <c r="N17" s="219"/>
      <c r="P17" s="324"/>
    </row>
    <row r="18" spans="2:16" ht="26.25" customHeight="1">
      <c r="B18" s="230"/>
      <c r="C18" s="242"/>
      <c r="D18" s="245"/>
      <c r="E18" s="265"/>
      <c r="F18" s="248"/>
      <c r="G18" s="17">
        <v>3</v>
      </c>
      <c r="H18" s="56"/>
      <c r="I18" s="269"/>
      <c r="J18" s="260"/>
      <c r="K18" s="237"/>
      <c r="L18" s="307"/>
      <c r="M18" s="319"/>
      <c r="N18" s="219"/>
      <c r="P18" s="324"/>
    </row>
    <row r="19" spans="2:16" ht="26.25" customHeight="1">
      <c r="B19" s="230"/>
      <c r="C19" s="242"/>
      <c r="D19" s="245"/>
      <c r="E19" s="265"/>
      <c r="F19" s="248"/>
      <c r="G19" s="17">
        <v>4</v>
      </c>
      <c r="H19" s="56"/>
      <c r="I19" s="269"/>
      <c r="J19" s="260"/>
      <c r="K19" s="237"/>
      <c r="L19" s="307"/>
      <c r="M19" s="319"/>
      <c r="N19" s="219"/>
      <c r="P19" s="324"/>
    </row>
    <row r="20" spans="2:16" ht="26.25" customHeight="1">
      <c r="B20" s="230"/>
      <c r="C20" s="242"/>
      <c r="D20" s="245"/>
      <c r="E20" s="265"/>
      <c r="F20" s="248"/>
      <c r="G20" s="17">
        <v>5</v>
      </c>
      <c r="H20" s="56"/>
      <c r="I20" s="269"/>
      <c r="J20" s="260"/>
      <c r="K20" s="237"/>
      <c r="L20" s="307"/>
      <c r="M20" s="319"/>
      <c r="N20" s="219"/>
      <c r="P20" s="324"/>
    </row>
    <row r="21" spans="2:16" ht="26.25" customHeight="1">
      <c r="B21" s="230"/>
      <c r="C21" s="242"/>
      <c r="D21" s="245"/>
      <c r="E21" s="265"/>
      <c r="F21" s="248"/>
      <c r="G21" s="17">
        <v>6</v>
      </c>
      <c r="H21" s="56"/>
      <c r="I21" s="269"/>
      <c r="J21" s="260"/>
      <c r="K21" s="237"/>
      <c r="L21" s="307"/>
      <c r="M21" s="319"/>
      <c r="N21" s="219"/>
      <c r="P21" s="324"/>
    </row>
    <row r="22" spans="2:16" ht="26.25" customHeight="1">
      <c r="B22" s="230"/>
      <c r="C22" s="242"/>
      <c r="D22" s="245"/>
      <c r="E22" s="265"/>
      <c r="F22" s="248"/>
      <c r="G22" s="17">
        <v>7</v>
      </c>
      <c r="H22" s="56"/>
      <c r="I22" s="269"/>
      <c r="J22" s="260"/>
      <c r="K22" s="237"/>
      <c r="L22" s="307"/>
      <c r="M22" s="319"/>
      <c r="N22" s="219"/>
      <c r="P22" s="324"/>
    </row>
    <row r="23" spans="2:16" ht="91.5" customHeight="1" thickBot="1">
      <c r="B23" s="231"/>
      <c r="C23" s="243"/>
      <c r="D23" s="246"/>
      <c r="E23" s="266"/>
      <c r="F23" s="249"/>
      <c r="G23" s="18">
        <v>8</v>
      </c>
      <c r="H23" s="57"/>
      <c r="I23" s="270"/>
      <c r="J23" s="261"/>
      <c r="K23" s="238"/>
      <c r="L23" s="307"/>
      <c r="M23" s="319"/>
      <c r="N23" s="219"/>
      <c r="P23" s="324"/>
    </row>
    <row r="24" spans="2:16" ht="22.5" customHeight="1">
      <c r="B24" s="223" t="str">
        <f>+LEFT(C24,3)</f>
        <v>6.2</v>
      </c>
      <c r="C24" s="232" t="s">
        <v>72</v>
      </c>
      <c r="D24" s="244" t="s">
        <v>73</v>
      </c>
      <c r="E24" s="264" t="s">
        <v>305</v>
      </c>
      <c r="F24" s="247">
        <v>3</v>
      </c>
      <c r="G24" s="19">
        <v>1</v>
      </c>
      <c r="H24" s="55"/>
      <c r="I24" s="268" t="s">
        <v>358</v>
      </c>
      <c r="J24" s="247">
        <v>2</v>
      </c>
      <c r="K24" s="236" t="str">
        <f t="shared" ref="K24:K32" si="1">+IF(OR(ISBLANK(F24),ISBLANK(J24)),"",IF(OR(AND(F24=1,J24=1),AND(F24=1,J24=2),AND(F24=1,J24=3)),"Deficiencia de control mayor (diseño y ejecución)",IF(OR(AND(F24=2,J24=2),AND(F24=3,J24=1),AND(F24=3,J24=2),AND(F24=2,J24=1)),"Deficiencia de control (diseño o ejecución)",IF(AND(F24=2,J24=3),"Oportunidad de mejora","Mantenimiento del control"))))</f>
        <v>Deficiencia de control (diseño o ejecución)</v>
      </c>
      <c r="L24" s="307">
        <f t="shared" ref="L24" si="2">+IF(K24="",75,IF(K24="Deficiencia de control mayor (diseño y ejecución)",80,IF(K24="Deficiencia de control (diseño o ejecución)",100,IF(K24="Oportunidad de mejora",120,140))))</f>
        <v>100</v>
      </c>
      <c r="M24" s="319">
        <v>1.8895999999999999</v>
      </c>
      <c r="N24" s="219">
        <f t="shared" ref="N24" si="3">+L24+M24</f>
        <v>101.8896</v>
      </c>
      <c r="O24" s="321"/>
      <c r="P24" s="324"/>
    </row>
    <row r="25" spans="2:16" ht="22.5" customHeight="1">
      <c r="B25" s="224"/>
      <c r="C25" s="233"/>
      <c r="D25" s="245"/>
      <c r="E25" s="265"/>
      <c r="F25" s="248"/>
      <c r="G25" s="17">
        <v>2</v>
      </c>
      <c r="H25" s="56"/>
      <c r="I25" s="269"/>
      <c r="J25" s="248"/>
      <c r="K25" s="237"/>
      <c r="L25" s="307"/>
      <c r="M25" s="319"/>
      <c r="N25" s="219"/>
      <c r="O25" s="321"/>
      <c r="P25" s="324"/>
    </row>
    <row r="26" spans="2:16" ht="22.5" customHeight="1">
      <c r="B26" s="224"/>
      <c r="C26" s="233"/>
      <c r="D26" s="245"/>
      <c r="E26" s="265"/>
      <c r="F26" s="248"/>
      <c r="G26" s="17">
        <v>3</v>
      </c>
      <c r="H26" s="56"/>
      <c r="I26" s="269"/>
      <c r="J26" s="248"/>
      <c r="K26" s="237"/>
      <c r="L26" s="307"/>
      <c r="M26" s="319"/>
      <c r="N26" s="219"/>
      <c r="O26" s="321"/>
      <c r="P26" s="324"/>
    </row>
    <row r="27" spans="2:16" ht="22.5" customHeight="1">
      <c r="B27" s="224"/>
      <c r="C27" s="233"/>
      <c r="D27" s="245"/>
      <c r="E27" s="265"/>
      <c r="F27" s="248"/>
      <c r="G27" s="17">
        <v>4</v>
      </c>
      <c r="H27" s="56"/>
      <c r="I27" s="269"/>
      <c r="J27" s="248"/>
      <c r="K27" s="237"/>
      <c r="L27" s="307"/>
      <c r="M27" s="319"/>
      <c r="N27" s="219"/>
      <c r="O27" s="321"/>
      <c r="P27" s="324"/>
    </row>
    <row r="28" spans="2:16" ht="22.5" customHeight="1">
      <c r="B28" s="224"/>
      <c r="C28" s="233"/>
      <c r="D28" s="245"/>
      <c r="E28" s="265"/>
      <c r="F28" s="248"/>
      <c r="G28" s="17">
        <v>5</v>
      </c>
      <c r="H28" s="56"/>
      <c r="I28" s="269"/>
      <c r="J28" s="248"/>
      <c r="K28" s="237"/>
      <c r="L28" s="307"/>
      <c r="M28" s="319"/>
      <c r="N28" s="219"/>
      <c r="O28" s="321"/>
      <c r="P28" s="324"/>
    </row>
    <row r="29" spans="2:16" ht="22.5" customHeight="1">
      <c r="B29" s="224"/>
      <c r="C29" s="233"/>
      <c r="D29" s="245"/>
      <c r="E29" s="265"/>
      <c r="F29" s="248"/>
      <c r="G29" s="17">
        <v>6</v>
      </c>
      <c r="H29" s="56"/>
      <c r="I29" s="269"/>
      <c r="J29" s="248"/>
      <c r="K29" s="237"/>
      <c r="L29" s="307"/>
      <c r="M29" s="319"/>
      <c r="N29" s="219"/>
      <c r="O29" s="321"/>
      <c r="P29" s="324"/>
    </row>
    <row r="30" spans="2:16" ht="22.5" customHeight="1">
      <c r="B30" s="224"/>
      <c r="C30" s="233"/>
      <c r="D30" s="245"/>
      <c r="E30" s="265"/>
      <c r="F30" s="248"/>
      <c r="G30" s="17">
        <v>7</v>
      </c>
      <c r="H30" s="56"/>
      <c r="I30" s="269"/>
      <c r="J30" s="248"/>
      <c r="K30" s="237"/>
      <c r="L30" s="307"/>
      <c r="M30" s="319"/>
      <c r="N30" s="219"/>
      <c r="O30" s="321"/>
      <c r="P30" s="324"/>
    </row>
    <row r="31" spans="2:16" ht="66" customHeight="1" thickBot="1">
      <c r="B31" s="225"/>
      <c r="C31" s="234"/>
      <c r="D31" s="246"/>
      <c r="E31" s="266"/>
      <c r="F31" s="249"/>
      <c r="G31" s="18">
        <v>8</v>
      </c>
      <c r="H31" s="57"/>
      <c r="I31" s="270"/>
      <c r="J31" s="249"/>
      <c r="K31" s="238"/>
      <c r="L31" s="307"/>
      <c r="M31" s="319"/>
      <c r="N31" s="219"/>
      <c r="O31" s="321"/>
      <c r="P31" s="324"/>
    </row>
    <row r="32" spans="2:16" ht="22.5" customHeight="1">
      <c r="B32" s="232" t="str">
        <f>+LEFT(C32,3)</f>
        <v>6.3</v>
      </c>
      <c r="C32" s="232" t="s">
        <v>74</v>
      </c>
      <c r="D32" s="244" t="s">
        <v>75</v>
      </c>
      <c r="E32" s="264" t="s">
        <v>359</v>
      </c>
      <c r="F32" s="247">
        <v>3</v>
      </c>
      <c r="G32" s="19">
        <v>1</v>
      </c>
      <c r="H32" s="55"/>
      <c r="I32" s="298" t="s">
        <v>360</v>
      </c>
      <c r="J32" s="247">
        <v>3</v>
      </c>
      <c r="K32" s="236" t="str">
        <f t="shared" si="1"/>
        <v>Mantenimiento del control</v>
      </c>
      <c r="L32" s="307">
        <f t="shared" ref="L32" si="4">+IF(K32="",75,IF(K32="Deficiencia de control mayor (diseño y ejecución)",80,IF(K32="Deficiencia de control (diseño o ejecución)",100,IF(K32="Oportunidad de mejora",120,140))))</f>
        <v>140</v>
      </c>
      <c r="M32" s="319">
        <v>1.9754</v>
      </c>
      <c r="N32" s="219">
        <f t="shared" ref="N32" si="5">+L32+M32</f>
        <v>141.97540000000001</v>
      </c>
      <c r="O32" s="321"/>
      <c r="P32" s="324"/>
    </row>
    <row r="33" spans="2:16" ht="22.5" customHeight="1">
      <c r="B33" s="233"/>
      <c r="C33" s="233"/>
      <c r="D33" s="245"/>
      <c r="E33" s="265"/>
      <c r="F33" s="248"/>
      <c r="G33" s="17">
        <v>2</v>
      </c>
      <c r="H33" s="56"/>
      <c r="I33" s="299"/>
      <c r="J33" s="248"/>
      <c r="K33" s="237"/>
      <c r="L33" s="307"/>
      <c r="M33" s="319"/>
      <c r="N33" s="219"/>
      <c r="O33" s="321"/>
      <c r="P33" s="324"/>
    </row>
    <row r="34" spans="2:16" ht="22.5" customHeight="1">
      <c r="B34" s="233"/>
      <c r="C34" s="233"/>
      <c r="D34" s="245"/>
      <c r="E34" s="265"/>
      <c r="F34" s="248"/>
      <c r="G34" s="17">
        <v>3</v>
      </c>
      <c r="H34" s="56"/>
      <c r="I34" s="299"/>
      <c r="J34" s="248"/>
      <c r="K34" s="237"/>
      <c r="L34" s="307"/>
      <c r="M34" s="319"/>
      <c r="N34" s="219"/>
      <c r="O34" s="321"/>
      <c r="P34" s="324"/>
    </row>
    <row r="35" spans="2:16" ht="22.5" customHeight="1">
      <c r="B35" s="233"/>
      <c r="C35" s="233"/>
      <c r="D35" s="245"/>
      <c r="E35" s="265"/>
      <c r="F35" s="248"/>
      <c r="G35" s="17">
        <v>4</v>
      </c>
      <c r="H35" s="56"/>
      <c r="I35" s="299"/>
      <c r="J35" s="248"/>
      <c r="K35" s="237"/>
      <c r="L35" s="307"/>
      <c r="M35" s="319"/>
      <c r="N35" s="219"/>
      <c r="O35" s="321"/>
      <c r="P35" s="324"/>
    </row>
    <row r="36" spans="2:16" ht="22.5" customHeight="1">
      <c r="B36" s="233"/>
      <c r="C36" s="233"/>
      <c r="D36" s="245"/>
      <c r="E36" s="265"/>
      <c r="F36" s="248"/>
      <c r="G36" s="17">
        <v>5</v>
      </c>
      <c r="H36" s="56"/>
      <c r="I36" s="299"/>
      <c r="J36" s="248"/>
      <c r="K36" s="237"/>
      <c r="L36" s="307"/>
      <c r="M36" s="319"/>
      <c r="N36" s="219"/>
      <c r="O36" s="321"/>
      <c r="P36" s="324"/>
    </row>
    <row r="37" spans="2:16" ht="22.5" customHeight="1">
      <c r="B37" s="233"/>
      <c r="C37" s="233"/>
      <c r="D37" s="245"/>
      <c r="E37" s="265"/>
      <c r="F37" s="248"/>
      <c r="G37" s="17">
        <v>6</v>
      </c>
      <c r="H37" s="56"/>
      <c r="I37" s="299"/>
      <c r="J37" s="248"/>
      <c r="K37" s="237"/>
      <c r="L37" s="307"/>
      <c r="M37" s="319"/>
      <c r="N37" s="219"/>
      <c r="O37" s="321"/>
      <c r="P37" s="324"/>
    </row>
    <row r="38" spans="2:16" ht="22.5" customHeight="1">
      <c r="B38" s="233"/>
      <c r="C38" s="233"/>
      <c r="D38" s="245"/>
      <c r="E38" s="265"/>
      <c r="F38" s="248"/>
      <c r="G38" s="17">
        <v>7</v>
      </c>
      <c r="H38" s="56"/>
      <c r="I38" s="299"/>
      <c r="J38" s="248"/>
      <c r="K38" s="237"/>
      <c r="L38" s="307"/>
      <c r="M38" s="319"/>
      <c r="N38" s="219"/>
      <c r="O38" s="321"/>
      <c r="P38" s="324"/>
    </row>
    <row r="39" spans="2:16" ht="63.75" customHeight="1" thickBot="1">
      <c r="B39" s="234"/>
      <c r="C39" s="234"/>
      <c r="D39" s="246"/>
      <c r="E39" s="266"/>
      <c r="F39" s="249"/>
      <c r="G39" s="18">
        <v>8</v>
      </c>
      <c r="H39" s="57"/>
      <c r="I39" s="300"/>
      <c r="J39" s="249"/>
      <c r="K39" s="238"/>
      <c r="L39" s="307"/>
      <c r="M39" s="319"/>
      <c r="N39" s="219"/>
      <c r="O39" s="321"/>
      <c r="P39" s="324"/>
    </row>
    <row r="40" spans="2:16" ht="22.5" customHeight="1">
      <c r="B40" s="235"/>
      <c r="C40" s="235" t="s">
        <v>76</v>
      </c>
      <c r="D40" s="262" t="s">
        <v>0</v>
      </c>
      <c r="E40" s="280" t="s">
        <v>67</v>
      </c>
      <c r="F40" s="278" t="s">
        <v>68</v>
      </c>
      <c r="G40" s="284" t="s">
        <v>13</v>
      </c>
      <c r="H40" s="285"/>
      <c r="I40" s="285"/>
      <c r="J40" s="278" t="s">
        <v>69</v>
      </c>
      <c r="K40" s="255" t="s">
        <v>31</v>
      </c>
      <c r="L40" s="317"/>
      <c r="M40" s="317"/>
      <c r="N40" s="220"/>
      <c r="O40" s="320"/>
      <c r="P40" s="323"/>
    </row>
    <row r="41" spans="2:16" ht="22.5" customHeight="1">
      <c r="B41" s="227"/>
      <c r="C41" s="227"/>
      <c r="D41" s="267"/>
      <c r="E41" s="297"/>
      <c r="F41" s="278"/>
      <c r="G41" s="282" t="s">
        <v>1</v>
      </c>
      <c r="H41" s="280" t="s">
        <v>2</v>
      </c>
      <c r="I41" s="280" t="s">
        <v>3</v>
      </c>
      <c r="J41" s="278"/>
      <c r="K41" s="255"/>
      <c r="L41" s="317"/>
      <c r="M41" s="317"/>
      <c r="N41" s="220"/>
      <c r="O41" s="320"/>
      <c r="P41" s="323"/>
    </row>
    <row r="42" spans="2:16" ht="91.5" customHeight="1" thickBot="1">
      <c r="B42" s="228"/>
      <c r="C42" s="228"/>
      <c r="D42" s="263"/>
      <c r="E42" s="281"/>
      <c r="F42" s="279"/>
      <c r="G42" s="283"/>
      <c r="H42" s="281"/>
      <c r="I42" s="281"/>
      <c r="J42" s="279"/>
      <c r="K42" s="256"/>
      <c r="L42" s="317"/>
      <c r="M42" s="317"/>
      <c r="N42" s="220"/>
      <c r="O42" s="320"/>
      <c r="P42" s="323"/>
    </row>
    <row r="43" spans="2:16" ht="22.5" customHeight="1">
      <c r="B43" s="223" t="str">
        <f>+LEFT(C43,3)</f>
        <v>7.1</v>
      </c>
      <c r="C43" s="271" t="s">
        <v>77</v>
      </c>
      <c r="D43" s="292" t="s">
        <v>71</v>
      </c>
      <c r="E43" s="264" t="s">
        <v>306</v>
      </c>
      <c r="F43" s="247">
        <v>3</v>
      </c>
      <c r="G43" s="19">
        <v>1</v>
      </c>
      <c r="H43" s="55"/>
      <c r="I43" s="264" t="s">
        <v>361</v>
      </c>
      <c r="J43" s="247">
        <v>3</v>
      </c>
      <c r="K43" s="236" t="str">
        <f t="shared" ref="K43:K75" si="6">+IF(OR(ISBLANK(F43),ISBLANK(J43)),"",IF(OR(AND(F43=1,J43=1),AND(F43=1,J43=2),AND(F43=1,J43=3)),"Deficiencia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307">
        <f t="shared" ref="L43:L75" si="7">+IF(K43="",75,IF(K43="Deficiencia de control mayor (diseño y ejecución)",80,IF(K43="Deficiencia de control (diseño o ejecución)",100,IF(K43="Oportunidad de mejora",120,140))))</f>
        <v>140</v>
      </c>
      <c r="M43" s="319">
        <v>2.0895999999999999</v>
      </c>
      <c r="N43" s="219">
        <f>+L43+M43</f>
        <v>142.08959999999999</v>
      </c>
      <c r="O43" s="321"/>
      <c r="P43" s="324"/>
    </row>
    <row r="44" spans="2:16" ht="22.5" customHeight="1">
      <c r="B44" s="224"/>
      <c r="C44" s="272"/>
      <c r="D44" s="293"/>
      <c r="E44" s="265"/>
      <c r="F44" s="248"/>
      <c r="G44" s="17">
        <v>2</v>
      </c>
      <c r="H44" s="56"/>
      <c r="I44" s="265"/>
      <c r="J44" s="248"/>
      <c r="K44" s="237"/>
      <c r="L44" s="307"/>
      <c r="M44" s="319"/>
      <c r="N44" s="219"/>
      <c r="O44" s="321"/>
      <c r="P44" s="324"/>
    </row>
    <row r="45" spans="2:16" ht="22.5" customHeight="1">
      <c r="B45" s="224"/>
      <c r="C45" s="272"/>
      <c r="D45" s="293"/>
      <c r="E45" s="265"/>
      <c r="F45" s="248"/>
      <c r="G45" s="17">
        <v>3</v>
      </c>
      <c r="H45" s="56"/>
      <c r="I45" s="265"/>
      <c r="J45" s="248"/>
      <c r="K45" s="237"/>
      <c r="L45" s="307"/>
      <c r="M45" s="319"/>
      <c r="N45" s="219"/>
      <c r="O45" s="321"/>
      <c r="P45" s="324"/>
    </row>
    <row r="46" spans="2:16" ht="22.5" customHeight="1">
      <c r="B46" s="224"/>
      <c r="C46" s="272"/>
      <c r="D46" s="293"/>
      <c r="E46" s="265"/>
      <c r="F46" s="248"/>
      <c r="G46" s="17">
        <v>4</v>
      </c>
      <c r="H46" s="56"/>
      <c r="I46" s="265"/>
      <c r="J46" s="248"/>
      <c r="K46" s="237"/>
      <c r="L46" s="307"/>
      <c r="M46" s="319"/>
      <c r="N46" s="219"/>
      <c r="O46" s="321"/>
      <c r="P46" s="324"/>
    </row>
    <row r="47" spans="2:16" ht="22.5" customHeight="1">
      <c r="B47" s="224"/>
      <c r="C47" s="272"/>
      <c r="D47" s="293"/>
      <c r="E47" s="265"/>
      <c r="F47" s="248"/>
      <c r="G47" s="17">
        <v>5</v>
      </c>
      <c r="H47" s="56"/>
      <c r="I47" s="265"/>
      <c r="J47" s="248"/>
      <c r="K47" s="237"/>
      <c r="L47" s="307"/>
      <c r="M47" s="319"/>
      <c r="N47" s="219"/>
      <c r="O47" s="321"/>
      <c r="P47" s="324"/>
    </row>
    <row r="48" spans="2:16" ht="22.5" customHeight="1">
      <c r="B48" s="224"/>
      <c r="C48" s="272"/>
      <c r="D48" s="293"/>
      <c r="E48" s="265"/>
      <c r="F48" s="248"/>
      <c r="G48" s="17">
        <v>6</v>
      </c>
      <c r="H48" s="56"/>
      <c r="I48" s="265"/>
      <c r="J48" s="248"/>
      <c r="K48" s="237"/>
      <c r="L48" s="307"/>
      <c r="M48" s="319"/>
      <c r="N48" s="219"/>
      <c r="O48" s="321"/>
      <c r="P48" s="324"/>
    </row>
    <row r="49" spans="2:16" ht="22.5" customHeight="1">
      <c r="B49" s="224"/>
      <c r="C49" s="272"/>
      <c r="D49" s="293"/>
      <c r="E49" s="265"/>
      <c r="F49" s="248"/>
      <c r="G49" s="17">
        <v>7</v>
      </c>
      <c r="H49" s="56"/>
      <c r="I49" s="265"/>
      <c r="J49" s="248"/>
      <c r="K49" s="237"/>
      <c r="L49" s="307"/>
      <c r="M49" s="319"/>
      <c r="N49" s="219"/>
      <c r="O49" s="321"/>
      <c r="P49" s="324"/>
    </row>
    <row r="50" spans="2:16" ht="17.25" thickBot="1">
      <c r="B50" s="225"/>
      <c r="C50" s="273"/>
      <c r="D50" s="294"/>
      <c r="E50" s="266"/>
      <c r="F50" s="249"/>
      <c r="G50" s="18">
        <v>8</v>
      </c>
      <c r="H50" s="57"/>
      <c r="I50" s="266"/>
      <c r="J50" s="249"/>
      <c r="K50" s="238"/>
      <c r="L50" s="307"/>
      <c r="M50" s="319"/>
      <c r="N50" s="219"/>
      <c r="O50" s="321"/>
      <c r="P50" s="324"/>
    </row>
    <row r="51" spans="2:16" ht="76.5" customHeight="1">
      <c r="B51" s="223" t="str">
        <f>+LEFT(C51,3)</f>
        <v>7.2</v>
      </c>
      <c r="C51" s="232" t="s">
        <v>78</v>
      </c>
      <c r="D51" s="244" t="s">
        <v>79</v>
      </c>
      <c r="E51" s="264" t="s">
        <v>363</v>
      </c>
      <c r="F51" s="247">
        <v>3</v>
      </c>
      <c r="G51" s="19">
        <v>1</v>
      </c>
      <c r="H51" s="55" t="s">
        <v>364</v>
      </c>
      <c r="I51" s="328" t="s">
        <v>362</v>
      </c>
      <c r="J51" s="247">
        <v>3</v>
      </c>
      <c r="K51" s="236" t="str">
        <f t="shared" si="6"/>
        <v>Mantenimiento del control</v>
      </c>
      <c r="L51" s="307">
        <f t="shared" si="7"/>
        <v>140</v>
      </c>
      <c r="M51" s="319">
        <v>2.1456</v>
      </c>
      <c r="N51" s="219">
        <f t="shared" ref="N51:N75" si="8">+L51+M51</f>
        <v>142.1456</v>
      </c>
      <c r="O51" s="321"/>
      <c r="P51" s="324"/>
    </row>
    <row r="52" spans="2:16" ht="38.25" customHeight="1">
      <c r="B52" s="224"/>
      <c r="C52" s="233"/>
      <c r="D52" s="245"/>
      <c r="E52" s="265"/>
      <c r="F52" s="248"/>
      <c r="G52" s="17">
        <v>2</v>
      </c>
      <c r="H52" s="56"/>
      <c r="I52" s="299"/>
      <c r="J52" s="248"/>
      <c r="K52" s="237"/>
      <c r="L52" s="307"/>
      <c r="M52" s="319"/>
      <c r="N52" s="219"/>
      <c r="O52" s="321"/>
      <c r="P52" s="324"/>
    </row>
    <row r="53" spans="2:16" ht="38.25" customHeight="1">
      <c r="B53" s="224"/>
      <c r="C53" s="233"/>
      <c r="D53" s="245"/>
      <c r="E53" s="265"/>
      <c r="F53" s="248"/>
      <c r="G53" s="17">
        <v>3</v>
      </c>
      <c r="H53" s="56"/>
      <c r="I53" s="299"/>
      <c r="J53" s="248"/>
      <c r="K53" s="237"/>
      <c r="L53" s="307"/>
      <c r="M53" s="319"/>
      <c r="N53" s="219"/>
      <c r="O53" s="321"/>
      <c r="P53" s="324"/>
    </row>
    <row r="54" spans="2:16" ht="38.25" customHeight="1">
      <c r="B54" s="224"/>
      <c r="C54" s="233"/>
      <c r="D54" s="245"/>
      <c r="E54" s="265"/>
      <c r="F54" s="248"/>
      <c r="G54" s="17">
        <v>4</v>
      </c>
      <c r="H54" s="56"/>
      <c r="I54" s="299"/>
      <c r="J54" s="248"/>
      <c r="K54" s="237"/>
      <c r="L54" s="307"/>
      <c r="M54" s="319"/>
      <c r="N54" s="219"/>
      <c r="O54" s="321"/>
      <c r="P54" s="324"/>
    </row>
    <row r="55" spans="2:16" ht="38.25" customHeight="1">
      <c r="B55" s="224"/>
      <c r="C55" s="233"/>
      <c r="D55" s="245"/>
      <c r="E55" s="265"/>
      <c r="F55" s="248"/>
      <c r="G55" s="17">
        <v>5</v>
      </c>
      <c r="H55" s="56"/>
      <c r="I55" s="299"/>
      <c r="J55" s="248"/>
      <c r="K55" s="237"/>
      <c r="L55" s="307"/>
      <c r="M55" s="319"/>
      <c r="N55" s="219"/>
      <c r="O55" s="321"/>
      <c r="P55" s="324"/>
    </row>
    <row r="56" spans="2:16" ht="38.25" customHeight="1">
      <c r="B56" s="224"/>
      <c r="C56" s="233"/>
      <c r="D56" s="245"/>
      <c r="E56" s="265"/>
      <c r="F56" s="248"/>
      <c r="G56" s="17">
        <v>6</v>
      </c>
      <c r="H56" s="56"/>
      <c r="I56" s="299"/>
      <c r="J56" s="248"/>
      <c r="K56" s="237"/>
      <c r="L56" s="307"/>
      <c r="M56" s="319"/>
      <c r="N56" s="219"/>
      <c r="O56" s="321"/>
      <c r="P56" s="324"/>
    </row>
    <row r="57" spans="2:16" ht="38.25" customHeight="1">
      <c r="B57" s="224"/>
      <c r="C57" s="233"/>
      <c r="D57" s="245"/>
      <c r="E57" s="265"/>
      <c r="F57" s="248"/>
      <c r="G57" s="17">
        <v>7</v>
      </c>
      <c r="H57" s="56"/>
      <c r="I57" s="299"/>
      <c r="J57" s="248"/>
      <c r="K57" s="237"/>
      <c r="L57" s="307"/>
      <c r="M57" s="319"/>
      <c r="N57" s="219"/>
      <c r="O57" s="321"/>
      <c r="P57" s="324"/>
    </row>
    <row r="58" spans="2:16" ht="105.75" customHeight="1" thickBot="1">
      <c r="B58" s="225"/>
      <c r="C58" s="234"/>
      <c r="D58" s="246"/>
      <c r="E58" s="266"/>
      <c r="F58" s="249"/>
      <c r="G58" s="18">
        <v>8</v>
      </c>
      <c r="H58" s="57"/>
      <c r="I58" s="300"/>
      <c r="J58" s="249"/>
      <c r="K58" s="238"/>
      <c r="L58" s="307"/>
      <c r="M58" s="319"/>
      <c r="N58" s="219"/>
      <c r="O58" s="321"/>
      <c r="P58" s="324"/>
    </row>
    <row r="59" spans="2:16" ht="27" customHeight="1">
      <c r="B59" s="223" t="str">
        <f>+LEFT(C59,3)</f>
        <v>7.3</v>
      </c>
      <c r="C59" s="232" t="s">
        <v>80</v>
      </c>
      <c r="D59" s="244" t="s">
        <v>79</v>
      </c>
      <c r="E59" s="296" t="s">
        <v>365</v>
      </c>
      <c r="F59" s="247">
        <v>3</v>
      </c>
      <c r="G59" s="19">
        <v>1</v>
      </c>
      <c r="H59" s="55"/>
      <c r="I59" s="296" t="s">
        <v>366</v>
      </c>
      <c r="J59" s="247">
        <v>2</v>
      </c>
      <c r="K59" s="236" t="str">
        <f t="shared" si="6"/>
        <v>Deficiencia de control (diseño o ejecución)</v>
      </c>
      <c r="L59" s="307">
        <f t="shared" si="7"/>
        <v>100</v>
      </c>
      <c r="M59" s="319">
        <v>2.2364999999999999</v>
      </c>
      <c r="N59" s="219">
        <f t="shared" si="8"/>
        <v>102.23650000000001</v>
      </c>
      <c r="O59" s="321"/>
      <c r="P59" s="324"/>
    </row>
    <row r="60" spans="2:16" ht="27" customHeight="1">
      <c r="B60" s="224"/>
      <c r="C60" s="233"/>
      <c r="D60" s="245"/>
      <c r="E60" s="265"/>
      <c r="F60" s="248"/>
      <c r="G60" s="17">
        <v>2</v>
      </c>
      <c r="H60" s="56"/>
      <c r="I60" s="265"/>
      <c r="J60" s="248"/>
      <c r="K60" s="237"/>
      <c r="L60" s="307"/>
      <c r="M60" s="319"/>
      <c r="N60" s="219"/>
      <c r="O60" s="321"/>
      <c r="P60" s="324"/>
    </row>
    <row r="61" spans="2:16" ht="27" customHeight="1">
      <c r="B61" s="224"/>
      <c r="C61" s="233"/>
      <c r="D61" s="245"/>
      <c r="E61" s="265"/>
      <c r="F61" s="248"/>
      <c r="G61" s="17">
        <v>3</v>
      </c>
      <c r="H61" s="56"/>
      <c r="I61" s="265"/>
      <c r="J61" s="248"/>
      <c r="K61" s="237"/>
      <c r="L61" s="307"/>
      <c r="M61" s="319"/>
      <c r="N61" s="219"/>
      <c r="O61" s="321"/>
      <c r="P61" s="324"/>
    </row>
    <row r="62" spans="2:16" ht="27" customHeight="1">
      <c r="B62" s="224"/>
      <c r="C62" s="233"/>
      <c r="D62" s="245"/>
      <c r="E62" s="265"/>
      <c r="F62" s="248"/>
      <c r="G62" s="17">
        <v>4</v>
      </c>
      <c r="H62" s="56"/>
      <c r="I62" s="265"/>
      <c r="J62" s="248"/>
      <c r="K62" s="237"/>
      <c r="L62" s="307"/>
      <c r="M62" s="319"/>
      <c r="N62" s="219"/>
      <c r="O62" s="321"/>
      <c r="P62" s="324"/>
    </row>
    <row r="63" spans="2:16" ht="27" customHeight="1">
      <c r="B63" s="224"/>
      <c r="C63" s="233"/>
      <c r="D63" s="245"/>
      <c r="E63" s="265"/>
      <c r="F63" s="248"/>
      <c r="G63" s="17">
        <v>5</v>
      </c>
      <c r="H63" s="56"/>
      <c r="I63" s="265"/>
      <c r="J63" s="248"/>
      <c r="K63" s="237"/>
      <c r="L63" s="307"/>
      <c r="M63" s="319"/>
      <c r="N63" s="219"/>
      <c r="O63" s="321"/>
      <c r="P63" s="324"/>
    </row>
    <row r="64" spans="2:16" ht="27" customHeight="1">
      <c r="B64" s="224"/>
      <c r="C64" s="233"/>
      <c r="D64" s="245"/>
      <c r="E64" s="265"/>
      <c r="F64" s="248"/>
      <c r="G64" s="17">
        <v>6</v>
      </c>
      <c r="H64" s="56"/>
      <c r="I64" s="265"/>
      <c r="J64" s="248"/>
      <c r="K64" s="237"/>
      <c r="L64" s="307"/>
      <c r="M64" s="319"/>
      <c r="N64" s="219"/>
      <c r="O64" s="321"/>
      <c r="P64" s="324"/>
    </row>
    <row r="65" spans="2:16" ht="27" customHeight="1">
      <c r="B65" s="224"/>
      <c r="C65" s="233"/>
      <c r="D65" s="245"/>
      <c r="E65" s="265"/>
      <c r="F65" s="248"/>
      <c r="G65" s="17">
        <v>7</v>
      </c>
      <c r="H65" s="56"/>
      <c r="I65" s="265"/>
      <c r="J65" s="248"/>
      <c r="K65" s="237"/>
      <c r="L65" s="307"/>
      <c r="M65" s="319"/>
      <c r="N65" s="219"/>
      <c r="O65" s="321"/>
      <c r="P65" s="324"/>
    </row>
    <row r="66" spans="2:16" ht="150.75" customHeight="1" thickBot="1">
      <c r="B66" s="225"/>
      <c r="C66" s="234"/>
      <c r="D66" s="246"/>
      <c r="E66" s="266"/>
      <c r="F66" s="249"/>
      <c r="G66" s="18">
        <v>8</v>
      </c>
      <c r="H66" s="57"/>
      <c r="I66" s="266"/>
      <c r="J66" s="249"/>
      <c r="K66" s="238"/>
      <c r="L66" s="307"/>
      <c r="M66" s="319"/>
      <c r="N66" s="219"/>
      <c r="O66" s="321"/>
      <c r="P66" s="324"/>
    </row>
    <row r="67" spans="2:16" ht="27" customHeight="1">
      <c r="B67" s="223" t="str">
        <f>+LEFT(C67,3)</f>
        <v>7.4</v>
      </c>
      <c r="C67" s="232" t="s">
        <v>81</v>
      </c>
      <c r="D67" s="244" t="s">
        <v>82</v>
      </c>
      <c r="E67" s="296" t="s">
        <v>367</v>
      </c>
      <c r="F67" s="247">
        <v>3</v>
      </c>
      <c r="G67" s="19">
        <v>1</v>
      </c>
      <c r="H67" s="55"/>
      <c r="I67" s="295" t="s">
        <v>369</v>
      </c>
      <c r="J67" s="247">
        <v>2</v>
      </c>
      <c r="K67" s="236" t="str">
        <f t="shared" si="6"/>
        <v>Deficiencia de control (diseño o ejecución)</v>
      </c>
      <c r="L67" s="307">
        <f t="shared" si="7"/>
        <v>100</v>
      </c>
      <c r="M67" s="319">
        <v>2.3896000000000002</v>
      </c>
      <c r="N67" s="219">
        <f t="shared" si="8"/>
        <v>102.3896</v>
      </c>
      <c r="O67" s="321"/>
      <c r="P67" s="324"/>
    </row>
    <row r="68" spans="2:16" ht="16.5">
      <c r="B68" s="224"/>
      <c r="C68" s="233"/>
      <c r="D68" s="245"/>
      <c r="E68" s="265"/>
      <c r="F68" s="248"/>
      <c r="G68" s="17">
        <v>2</v>
      </c>
      <c r="H68" s="56"/>
      <c r="I68" s="269"/>
      <c r="J68" s="248"/>
      <c r="K68" s="237"/>
      <c r="L68" s="307"/>
      <c r="M68" s="319"/>
      <c r="N68" s="219"/>
      <c r="O68" s="321"/>
      <c r="P68" s="324"/>
    </row>
    <row r="69" spans="2:16" ht="27" customHeight="1">
      <c r="B69" s="224"/>
      <c r="C69" s="233"/>
      <c r="D69" s="245"/>
      <c r="E69" s="265"/>
      <c r="F69" s="248"/>
      <c r="G69" s="17">
        <v>3</v>
      </c>
      <c r="H69" s="56"/>
      <c r="I69" s="269"/>
      <c r="J69" s="248"/>
      <c r="K69" s="237"/>
      <c r="L69" s="307"/>
      <c r="M69" s="319"/>
      <c r="N69" s="219"/>
      <c r="O69" s="321"/>
      <c r="P69" s="324"/>
    </row>
    <row r="70" spans="2:16" ht="27" customHeight="1">
      <c r="B70" s="224"/>
      <c r="C70" s="233"/>
      <c r="D70" s="245"/>
      <c r="E70" s="265"/>
      <c r="F70" s="248"/>
      <c r="G70" s="17">
        <v>4</v>
      </c>
      <c r="H70" s="56"/>
      <c r="I70" s="269"/>
      <c r="J70" s="248"/>
      <c r="K70" s="237"/>
      <c r="L70" s="307"/>
      <c r="M70" s="319"/>
      <c r="N70" s="219"/>
      <c r="O70" s="321"/>
      <c r="P70" s="324"/>
    </row>
    <row r="71" spans="2:16" ht="9" customHeight="1">
      <c r="B71" s="224"/>
      <c r="C71" s="233"/>
      <c r="D71" s="245"/>
      <c r="E71" s="265"/>
      <c r="F71" s="248"/>
      <c r="G71" s="17">
        <v>5</v>
      </c>
      <c r="H71" s="56"/>
      <c r="I71" s="269"/>
      <c r="J71" s="248"/>
      <c r="K71" s="237"/>
      <c r="L71" s="307"/>
      <c r="M71" s="319"/>
      <c r="N71" s="219"/>
      <c r="O71" s="321"/>
      <c r="P71" s="324"/>
    </row>
    <row r="72" spans="2:16" ht="27" hidden="1" customHeight="1" thickBot="1">
      <c r="B72" s="224"/>
      <c r="C72" s="233"/>
      <c r="D72" s="245"/>
      <c r="E72" s="265"/>
      <c r="F72" s="248"/>
      <c r="G72" s="17">
        <v>6</v>
      </c>
      <c r="H72" s="56"/>
      <c r="I72" s="269"/>
      <c r="J72" s="248"/>
      <c r="K72" s="237"/>
      <c r="L72" s="307"/>
      <c r="M72" s="319"/>
      <c r="N72" s="219"/>
      <c r="O72" s="321"/>
      <c r="P72" s="324"/>
    </row>
    <row r="73" spans="2:16" ht="27" hidden="1" customHeight="1" thickBot="1">
      <c r="B73" s="224"/>
      <c r="C73" s="233"/>
      <c r="D73" s="245"/>
      <c r="E73" s="265"/>
      <c r="F73" s="248"/>
      <c r="G73" s="17">
        <v>7</v>
      </c>
      <c r="H73" s="56"/>
      <c r="I73" s="269"/>
      <c r="J73" s="248"/>
      <c r="K73" s="237"/>
      <c r="L73" s="307"/>
      <c r="M73" s="319"/>
      <c r="N73" s="219"/>
      <c r="O73" s="321"/>
      <c r="P73" s="324"/>
    </row>
    <row r="74" spans="2:16" ht="159" customHeight="1" thickBot="1">
      <c r="B74" s="225"/>
      <c r="C74" s="234"/>
      <c r="D74" s="246"/>
      <c r="E74" s="266"/>
      <c r="F74" s="249"/>
      <c r="G74" s="18">
        <v>8</v>
      </c>
      <c r="H74" s="57"/>
      <c r="I74" s="270"/>
      <c r="J74" s="249"/>
      <c r="K74" s="238"/>
      <c r="L74" s="307"/>
      <c r="M74" s="319"/>
      <c r="N74" s="219"/>
      <c r="O74" s="321"/>
      <c r="P74" s="324"/>
    </row>
    <row r="75" spans="2:16" ht="27.75" customHeight="1">
      <c r="B75" s="223" t="str">
        <f>+LEFT(C75,3)</f>
        <v>7.5</v>
      </c>
      <c r="C75" s="232" t="s">
        <v>83</v>
      </c>
      <c r="D75" s="244" t="s">
        <v>84</v>
      </c>
      <c r="E75" s="304" t="s">
        <v>370</v>
      </c>
      <c r="F75" s="247">
        <v>3</v>
      </c>
      <c r="G75" s="19">
        <v>1</v>
      </c>
      <c r="H75" s="55"/>
      <c r="I75" s="295" t="s">
        <v>371</v>
      </c>
      <c r="J75" s="247">
        <v>3</v>
      </c>
      <c r="K75" s="236" t="str">
        <f t="shared" si="6"/>
        <v>Mantenimiento del control</v>
      </c>
      <c r="L75" s="307">
        <f t="shared" si="7"/>
        <v>140</v>
      </c>
      <c r="M75" s="319">
        <v>2.4563000000000001</v>
      </c>
      <c r="N75" s="219">
        <f t="shared" si="8"/>
        <v>142.4563</v>
      </c>
      <c r="O75" s="321"/>
      <c r="P75" s="324"/>
    </row>
    <row r="76" spans="2:16" ht="27.75" customHeight="1">
      <c r="B76" s="224"/>
      <c r="C76" s="233"/>
      <c r="D76" s="245"/>
      <c r="E76" s="305"/>
      <c r="F76" s="248"/>
      <c r="G76" s="17">
        <v>2</v>
      </c>
      <c r="H76" s="56"/>
      <c r="I76" s="269"/>
      <c r="J76" s="248"/>
      <c r="K76" s="237"/>
      <c r="L76" s="307"/>
      <c r="M76" s="319"/>
      <c r="N76" s="219"/>
      <c r="O76" s="321"/>
      <c r="P76" s="324"/>
    </row>
    <row r="77" spans="2:16" ht="27.75" customHeight="1">
      <c r="B77" s="224"/>
      <c r="C77" s="233"/>
      <c r="D77" s="245"/>
      <c r="E77" s="305"/>
      <c r="F77" s="248"/>
      <c r="G77" s="17">
        <v>3</v>
      </c>
      <c r="H77" s="56"/>
      <c r="I77" s="269"/>
      <c r="J77" s="248"/>
      <c r="K77" s="237"/>
      <c r="L77" s="307"/>
      <c r="M77" s="319"/>
      <c r="N77" s="219"/>
      <c r="O77" s="321"/>
      <c r="P77" s="324"/>
    </row>
    <row r="78" spans="2:16" ht="27.75" customHeight="1">
      <c r="B78" s="224"/>
      <c r="C78" s="233"/>
      <c r="D78" s="245"/>
      <c r="E78" s="305"/>
      <c r="F78" s="248"/>
      <c r="G78" s="17">
        <v>4</v>
      </c>
      <c r="H78" s="56"/>
      <c r="I78" s="269"/>
      <c r="J78" s="248"/>
      <c r="K78" s="237"/>
      <c r="L78" s="307"/>
      <c r="M78" s="319"/>
      <c r="N78" s="219"/>
      <c r="O78" s="321"/>
      <c r="P78" s="324"/>
    </row>
    <row r="79" spans="2:16" ht="27.75" customHeight="1">
      <c r="B79" s="224"/>
      <c r="C79" s="233"/>
      <c r="D79" s="245"/>
      <c r="E79" s="305"/>
      <c r="F79" s="248"/>
      <c r="G79" s="17">
        <v>5</v>
      </c>
      <c r="H79" s="56"/>
      <c r="I79" s="269"/>
      <c r="J79" s="248"/>
      <c r="K79" s="237"/>
      <c r="L79" s="307"/>
      <c r="M79" s="319"/>
      <c r="N79" s="219"/>
      <c r="O79" s="321"/>
      <c r="P79" s="324"/>
    </row>
    <row r="80" spans="2:16" ht="27.75" customHeight="1">
      <c r="B80" s="224"/>
      <c r="C80" s="233"/>
      <c r="D80" s="245"/>
      <c r="E80" s="305"/>
      <c r="F80" s="248"/>
      <c r="G80" s="17">
        <v>6</v>
      </c>
      <c r="H80" s="56"/>
      <c r="I80" s="269"/>
      <c r="J80" s="248"/>
      <c r="K80" s="237"/>
      <c r="L80" s="307"/>
      <c r="M80" s="319"/>
      <c r="N80" s="219"/>
      <c r="O80" s="321"/>
      <c r="P80" s="324"/>
    </row>
    <row r="81" spans="2:16" ht="27.75" customHeight="1">
      <c r="B81" s="224"/>
      <c r="C81" s="233"/>
      <c r="D81" s="245"/>
      <c r="E81" s="305"/>
      <c r="F81" s="248"/>
      <c r="G81" s="17">
        <v>7</v>
      </c>
      <c r="H81" s="56"/>
      <c r="I81" s="269"/>
      <c r="J81" s="248"/>
      <c r="K81" s="237"/>
      <c r="L81" s="307"/>
      <c r="M81" s="319"/>
      <c r="N81" s="219"/>
      <c r="O81" s="321"/>
      <c r="P81" s="324"/>
    </row>
    <row r="82" spans="2:16" ht="3.75" customHeight="1" thickBot="1">
      <c r="B82" s="225"/>
      <c r="C82" s="234"/>
      <c r="D82" s="246"/>
      <c r="E82" s="306"/>
      <c r="F82" s="249"/>
      <c r="G82" s="18">
        <v>8</v>
      </c>
      <c r="H82" s="57"/>
      <c r="I82" s="270"/>
      <c r="J82" s="249"/>
      <c r="K82" s="238"/>
      <c r="L82" s="307"/>
      <c r="M82" s="319"/>
      <c r="N82" s="219"/>
      <c r="O82" s="321"/>
      <c r="P82" s="324"/>
    </row>
    <row r="83" spans="2:16" ht="22.5" customHeight="1">
      <c r="B83" s="250"/>
      <c r="C83" s="250" t="s">
        <v>85</v>
      </c>
      <c r="D83" s="262" t="s">
        <v>0</v>
      </c>
      <c r="E83" s="280" t="s">
        <v>67</v>
      </c>
      <c r="F83" s="278" t="s">
        <v>68</v>
      </c>
      <c r="G83" s="284" t="s">
        <v>13</v>
      </c>
      <c r="H83" s="285"/>
      <c r="I83" s="285"/>
      <c r="J83" s="278" t="s">
        <v>69</v>
      </c>
      <c r="K83" s="255" t="s">
        <v>31</v>
      </c>
      <c r="L83" s="317"/>
      <c r="M83" s="317"/>
      <c r="N83" s="220"/>
      <c r="O83" s="320"/>
      <c r="P83" s="323"/>
    </row>
    <row r="84" spans="2:16" ht="22.5" customHeight="1">
      <c r="B84" s="251"/>
      <c r="C84" s="251"/>
      <c r="D84" s="267"/>
      <c r="E84" s="297"/>
      <c r="F84" s="278"/>
      <c r="G84" s="282" t="s">
        <v>1</v>
      </c>
      <c r="H84" s="280" t="s">
        <v>2</v>
      </c>
      <c r="I84" s="280" t="s">
        <v>3</v>
      </c>
      <c r="J84" s="278"/>
      <c r="K84" s="255"/>
      <c r="L84" s="317"/>
      <c r="M84" s="317"/>
      <c r="N84" s="220"/>
      <c r="O84" s="320"/>
      <c r="P84" s="323"/>
    </row>
    <row r="85" spans="2:16" ht="87.75" customHeight="1" thickBot="1">
      <c r="B85" s="252"/>
      <c r="C85" s="252"/>
      <c r="D85" s="263"/>
      <c r="E85" s="281"/>
      <c r="F85" s="279"/>
      <c r="G85" s="283"/>
      <c r="H85" s="281"/>
      <c r="I85" s="281"/>
      <c r="J85" s="279"/>
      <c r="K85" s="256"/>
      <c r="L85" s="317"/>
      <c r="M85" s="317"/>
      <c r="N85" s="220"/>
      <c r="O85" s="320"/>
      <c r="P85" s="323"/>
    </row>
    <row r="86" spans="2:16" ht="16.5">
      <c r="B86" s="223" t="str">
        <f>+LEFT(C86,3)</f>
        <v>8.1</v>
      </c>
      <c r="C86" s="232" t="s">
        <v>86</v>
      </c>
      <c r="D86" s="244" t="s">
        <v>71</v>
      </c>
      <c r="E86" s="264" t="s">
        <v>372</v>
      </c>
      <c r="F86" s="247">
        <v>3</v>
      </c>
      <c r="G86" s="19">
        <v>1</v>
      </c>
      <c r="H86" s="55"/>
      <c r="I86" s="295" t="s">
        <v>373</v>
      </c>
      <c r="J86" s="247">
        <v>3</v>
      </c>
      <c r="K86" s="236" t="str">
        <f t="shared" ref="K86:K110" si="9">+IF(OR(ISBLANK(F86),ISBLANK(J86)),"",IF(OR(AND(F86=1,J86=1),AND(F86=1,J86=2),AND(F86=1,J86=3)),"Deficiencia de control mayor (diseño y ejecución)",IF(OR(AND(F86=2,J86=2),AND(F86=3,J86=1),AND(F86=3,J86=2),AND(F86=2,J86=1)),"Deficiencia de control (diseño o ejecución)",IF(AND(F86=2,J86=3),"Oportunidad de mejora","Mantenimiento del control"))))</f>
        <v>Mantenimiento del control</v>
      </c>
      <c r="L86" s="307">
        <f t="shared" ref="L86:L110" si="10">+IF(K86="",75,IF(K86="Deficiencia de control mayor (diseño y ejecución)",80,IF(K86="Deficiencia de control (diseño o ejecución)",100,IF(K86="Oportunidad de mejora",120,140))))</f>
        <v>140</v>
      </c>
      <c r="M86" s="319">
        <v>2.5457999999999998</v>
      </c>
      <c r="N86" s="219">
        <f t="shared" ref="N86:N110" si="11">+L86+M86</f>
        <v>142.54579999999999</v>
      </c>
      <c r="O86" s="321"/>
      <c r="P86" s="324"/>
    </row>
    <row r="87" spans="2:16" ht="16.5">
      <c r="B87" s="224"/>
      <c r="C87" s="233"/>
      <c r="D87" s="245"/>
      <c r="E87" s="265"/>
      <c r="F87" s="248"/>
      <c r="G87" s="17">
        <v>2</v>
      </c>
      <c r="H87" s="56"/>
      <c r="I87" s="269"/>
      <c r="J87" s="248"/>
      <c r="K87" s="237"/>
      <c r="L87" s="307"/>
      <c r="M87" s="319"/>
      <c r="N87" s="219"/>
      <c r="O87" s="321"/>
      <c r="P87" s="324"/>
    </row>
    <row r="88" spans="2:16" ht="16.5">
      <c r="B88" s="224"/>
      <c r="C88" s="233"/>
      <c r="D88" s="245"/>
      <c r="E88" s="265"/>
      <c r="F88" s="248"/>
      <c r="G88" s="17">
        <v>3</v>
      </c>
      <c r="H88" s="56"/>
      <c r="I88" s="269"/>
      <c r="J88" s="248"/>
      <c r="K88" s="237"/>
      <c r="L88" s="307"/>
      <c r="M88" s="319"/>
      <c r="N88" s="219"/>
      <c r="O88" s="321"/>
      <c r="P88" s="324"/>
    </row>
    <row r="89" spans="2:16" ht="16.5">
      <c r="B89" s="224"/>
      <c r="C89" s="233"/>
      <c r="D89" s="245"/>
      <c r="E89" s="265"/>
      <c r="F89" s="248"/>
      <c r="G89" s="17">
        <v>4</v>
      </c>
      <c r="H89" s="56"/>
      <c r="I89" s="269"/>
      <c r="J89" s="248"/>
      <c r="K89" s="237"/>
      <c r="L89" s="307"/>
      <c r="M89" s="319"/>
      <c r="N89" s="219"/>
      <c r="O89" s="321"/>
      <c r="P89" s="324"/>
    </row>
    <row r="90" spans="2:16" ht="28.5" customHeight="1">
      <c r="B90" s="224"/>
      <c r="C90" s="233"/>
      <c r="D90" s="245"/>
      <c r="E90" s="265"/>
      <c r="F90" s="248"/>
      <c r="G90" s="17">
        <v>5</v>
      </c>
      <c r="H90" s="56"/>
      <c r="I90" s="269"/>
      <c r="J90" s="248"/>
      <c r="K90" s="237"/>
      <c r="L90" s="307"/>
      <c r="M90" s="319"/>
      <c r="N90" s="219"/>
      <c r="O90" s="321"/>
      <c r="P90" s="324"/>
    </row>
    <row r="91" spans="2:16" ht="28.5" customHeight="1">
      <c r="B91" s="224"/>
      <c r="C91" s="233"/>
      <c r="D91" s="245"/>
      <c r="E91" s="265"/>
      <c r="F91" s="248"/>
      <c r="G91" s="17">
        <v>6</v>
      </c>
      <c r="H91" s="56"/>
      <c r="I91" s="269"/>
      <c r="J91" s="248"/>
      <c r="K91" s="237"/>
      <c r="L91" s="307"/>
      <c r="M91" s="319"/>
      <c r="N91" s="219"/>
      <c r="O91" s="321"/>
      <c r="P91" s="324"/>
    </row>
    <row r="92" spans="2:16" ht="28.5" customHeight="1">
      <c r="B92" s="224"/>
      <c r="C92" s="233"/>
      <c r="D92" s="245"/>
      <c r="E92" s="265"/>
      <c r="F92" s="248"/>
      <c r="G92" s="17">
        <v>7</v>
      </c>
      <c r="H92" s="56"/>
      <c r="I92" s="269"/>
      <c r="J92" s="248"/>
      <c r="K92" s="237"/>
      <c r="L92" s="307"/>
      <c r="M92" s="319"/>
      <c r="N92" s="219"/>
      <c r="O92" s="321"/>
      <c r="P92" s="324"/>
    </row>
    <row r="93" spans="2:16" ht="17.25" thickBot="1">
      <c r="B93" s="225"/>
      <c r="C93" s="234"/>
      <c r="D93" s="246"/>
      <c r="E93" s="266"/>
      <c r="F93" s="249"/>
      <c r="G93" s="18">
        <v>8</v>
      </c>
      <c r="H93" s="57"/>
      <c r="I93" s="270"/>
      <c r="J93" s="249"/>
      <c r="K93" s="238"/>
      <c r="L93" s="307"/>
      <c r="M93" s="319"/>
      <c r="N93" s="219"/>
      <c r="O93" s="321"/>
      <c r="P93" s="324"/>
    </row>
    <row r="94" spans="2:16" ht="63" customHeight="1">
      <c r="B94" s="223" t="str">
        <f>+LEFT(C94,3)</f>
        <v>8.2</v>
      </c>
      <c r="C94" s="232" t="s">
        <v>87</v>
      </c>
      <c r="D94" s="244" t="s">
        <v>88</v>
      </c>
      <c r="E94" s="308" t="s">
        <v>375</v>
      </c>
      <c r="F94" s="247">
        <v>3</v>
      </c>
      <c r="G94" s="19">
        <v>1</v>
      </c>
      <c r="H94" s="55" t="s">
        <v>374</v>
      </c>
      <c r="I94" s="295" t="s">
        <v>376</v>
      </c>
      <c r="J94" s="247">
        <v>3</v>
      </c>
      <c r="K94" s="236" t="str">
        <f t="shared" si="9"/>
        <v>Mantenimiento del control</v>
      </c>
      <c r="L94" s="307">
        <f t="shared" si="10"/>
        <v>140</v>
      </c>
      <c r="M94" s="319">
        <v>2.6320999999999999</v>
      </c>
      <c r="N94" s="219">
        <f t="shared" si="11"/>
        <v>142.63210000000001</v>
      </c>
      <c r="O94" s="321"/>
      <c r="P94" s="324"/>
    </row>
    <row r="95" spans="2:16" ht="28.5" customHeight="1">
      <c r="B95" s="224"/>
      <c r="C95" s="233"/>
      <c r="D95" s="245"/>
      <c r="E95" s="309"/>
      <c r="F95" s="248"/>
      <c r="G95" s="17">
        <v>2</v>
      </c>
      <c r="H95" s="56"/>
      <c r="I95" s="269"/>
      <c r="J95" s="248"/>
      <c r="K95" s="237"/>
      <c r="L95" s="307"/>
      <c r="M95" s="319"/>
      <c r="N95" s="219"/>
      <c r="O95" s="321"/>
      <c r="P95" s="324"/>
    </row>
    <row r="96" spans="2:16" ht="28.5" customHeight="1">
      <c r="B96" s="224"/>
      <c r="C96" s="233"/>
      <c r="D96" s="245"/>
      <c r="E96" s="309"/>
      <c r="F96" s="248"/>
      <c r="G96" s="17">
        <v>3</v>
      </c>
      <c r="H96" s="56"/>
      <c r="I96" s="269"/>
      <c r="J96" s="248"/>
      <c r="K96" s="237"/>
      <c r="L96" s="307"/>
      <c r="M96" s="319"/>
      <c r="N96" s="219"/>
      <c r="O96" s="321"/>
      <c r="P96" s="324"/>
    </row>
    <row r="97" spans="2:16" ht="28.5" customHeight="1">
      <c r="B97" s="224"/>
      <c r="C97" s="233"/>
      <c r="D97" s="245"/>
      <c r="E97" s="309"/>
      <c r="F97" s="248"/>
      <c r="G97" s="17">
        <v>4</v>
      </c>
      <c r="H97" s="56"/>
      <c r="I97" s="269"/>
      <c r="J97" s="248"/>
      <c r="K97" s="237"/>
      <c r="L97" s="307"/>
      <c r="M97" s="319"/>
      <c r="N97" s="219"/>
      <c r="O97" s="321"/>
      <c r="P97" s="324"/>
    </row>
    <row r="98" spans="2:16" ht="12.75" customHeight="1" thickBot="1">
      <c r="B98" s="224"/>
      <c r="C98" s="233"/>
      <c r="D98" s="245"/>
      <c r="E98" s="309"/>
      <c r="F98" s="248"/>
      <c r="G98" s="17">
        <v>5</v>
      </c>
      <c r="H98" s="56"/>
      <c r="I98" s="269"/>
      <c r="J98" s="248"/>
      <c r="K98" s="237"/>
      <c r="L98" s="307"/>
      <c r="M98" s="319"/>
      <c r="N98" s="219"/>
      <c r="O98" s="321"/>
      <c r="P98" s="324"/>
    </row>
    <row r="99" spans="2:16" ht="28.5" hidden="1" customHeight="1" thickBot="1">
      <c r="B99" s="224"/>
      <c r="C99" s="233"/>
      <c r="D99" s="245"/>
      <c r="E99" s="309"/>
      <c r="F99" s="248"/>
      <c r="G99" s="17">
        <v>6</v>
      </c>
      <c r="H99" s="56"/>
      <c r="I99" s="269"/>
      <c r="J99" s="248"/>
      <c r="K99" s="237"/>
      <c r="L99" s="307"/>
      <c r="M99" s="319"/>
      <c r="N99" s="219"/>
      <c r="O99" s="321"/>
      <c r="P99" s="324"/>
    </row>
    <row r="100" spans="2:16" ht="28.5" hidden="1" customHeight="1" thickBot="1">
      <c r="B100" s="224"/>
      <c r="C100" s="233"/>
      <c r="D100" s="245"/>
      <c r="E100" s="309"/>
      <c r="F100" s="248"/>
      <c r="G100" s="17">
        <v>7</v>
      </c>
      <c r="H100" s="56"/>
      <c r="I100" s="269"/>
      <c r="J100" s="248"/>
      <c r="K100" s="237"/>
      <c r="L100" s="307"/>
      <c r="M100" s="319"/>
      <c r="N100" s="219"/>
      <c r="O100" s="321"/>
      <c r="P100" s="324"/>
    </row>
    <row r="101" spans="2:16" ht="17.25" hidden="1" thickBot="1">
      <c r="B101" s="225"/>
      <c r="C101" s="234"/>
      <c r="D101" s="246"/>
      <c r="E101" s="310"/>
      <c r="F101" s="249"/>
      <c r="G101" s="18">
        <v>8</v>
      </c>
      <c r="H101" s="57"/>
      <c r="I101" s="270"/>
      <c r="J101" s="249"/>
      <c r="K101" s="238"/>
      <c r="L101" s="307"/>
      <c r="M101" s="319"/>
      <c r="N101" s="219"/>
      <c r="O101" s="321"/>
      <c r="P101" s="324"/>
    </row>
    <row r="102" spans="2:16" ht="28.5" customHeight="1">
      <c r="B102" s="223" t="str">
        <f>+LEFT(C102,3)</f>
        <v>8.3</v>
      </c>
      <c r="C102" s="232" t="s">
        <v>89</v>
      </c>
      <c r="D102" s="244" t="s">
        <v>90</v>
      </c>
      <c r="E102" s="311" t="s">
        <v>377</v>
      </c>
      <c r="F102" s="247">
        <v>3</v>
      </c>
      <c r="G102" s="19">
        <v>1</v>
      </c>
      <c r="H102" s="55"/>
      <c r="I102" s="295" t="s">
        <v>379</v>
      </c>
      <c r="J102" s="247">
        <v>3</v>
      </c>
      <c r="K102" s="236" t="str">
        <f t="shared" si="9"/>
        <v>Mantenimiento del control</v>
      </c>
      <c r="L102" s="307">
        <f t="shared" si="10"/>
        <v>140</v>
      </c>
      <c r="M102" s="319">
        <v>2.7456</v>
      </c>
      <c r="N102" s="219">
        <f t="shared" si="11"/>
        <v>142.7456</v>
      </c>
      <c r="O102" s="321"/>
      <c r="P102" s="324"/>
    </row>
    <row r="103" spans="2:16" ht="28.5" customHeight="1">
      <c r="B103" s="224"/>
      <c r="C103" s="233"/>
      <c r="D103" s="245"/>
      <c r="E103" s="312"/>
      <c r="F103" s="248"/>
      <c r="G103" s="17">
        <v>2</v>
      </c>
      <c r="H103" s="56"/>
      <c r="I103" s="269"/>
      <c r="J103" s="248"/>
      <c r="K103" s="237"/>
      <c r="L103" s="307"/>
      <c r="M103" s="319"/>
      <c r="N103" s="219"/>
      <c r="O103" s="321"/>
      <c r="P103" s="324"/>
    </row>
    <row r="104" spans="2:16" ht="28.5" customHeight="1">
      <c r="B104" s="224"/>
      <c r="C104" s="233"/>
      <c r="D104" s="245"/>
      <c r="E104" s="312"/>
      <c r="F104" s="248"/>
      <c r="G104" s="17">
        <v>3</v>
      </c>
      <c r="H104" s="56"/>
      <c r="I104" s="269"/>
      <c r="J104" s="248"/>
      <c r="K104" s="237"/>
      <c r="L104" s="307"/>
      <c r="M104" s="319"/>
      <c r="N104" s="219"/>
      <c r="O104" s="321"/>
      <c r="P104" s="324"/>
    </row>
    <row r="105" spans="2:16" ht="28.5" customHeight="1">
      <c r="B105" s="224"/>
      <c r="C105" s="233"/>
      <c r="D105" s="245"/>
      <c r="E105" s="312"/>
      <c r="F105" s="248"/>
      <c r="G105" s="17">
        <v>4</v>
      </c>
      <c r="H105" s="56"/>
      <c r="I105" s="269"/>
      <c r="J105" s="248"/>
      <c r="K105" s="237"/>
      <c r="L105" s="307"/>
      <c r="M105" s="319"/>
      <c r="N105" s="219"/>
      <c r="O105" s="321"/>
      <c r="P105" s="324"/>
    </row>
    <row r="106" spans="2:16" ht="28.5" customHeight="1">
      <c r="B106" s="224"/>
      <c r="C106" s="233"/>
      <c r="D106" s="245"/>
      <c r="E106" s="312"/>
      <c r="F106" s="248"/>
      <c r="G106" s="17">
        <v>5</v>
      </c>
      <c r="H106" s="56"/>
      <c r="I106" s="269"/>
      <c r="J106" s="248"/>
      <c r="K106" s="237"/>
      <c r="L106" s="307"/>
      <c r="M106" s="319"/>
      <c r="N106" s="219"/>
      <c r="O106" s="321"/>
      <c r="P106" s="324"/>
    </row>
    <row r="107" spans="2:16" ht="28.5" customHeight="1">
      <c r="B107" s="224"/>
      <c r="C107" s="233"/>
      <c r="D107" s="245"/>
      <c r="E107" s="312"/>
      <c r="F107" s="248"/>
      <c r="G107" s="17">
        <v>6</v>
      </c>
      <c r="H107" s="56"/>
      <c r="I107" s="269"/>
      <c r="J107" s="248"/>
      <c r="K107" s="237"/>
      <c r="L107" s="307"/>
      <c r="M107" s="319"/>
      <c r="N107" s="219"/>
      <c r="O107" s="321"/>
      <c r="P107" s="324"/>
    </row>
    <row r="108" spans="2:16" ht="28.5" customHeight="1">
      <c r="B108" s="224"/>
      <c r="C108" s="233"/>
      <c r="D108" s="245"/>
      <c r="E108" s="312"/>
      <c r="F108" s="248"/>
      <c r="G108" s="17">
        <v>7</v>
      </c>
      <c r="H108" s="56"/>
      <c r="I108" s="269"/>
      <c r="J108" s="248"/>
      <c r="K108" s="237"/>
      <c r="L108" s="307"/>
      <c r="M108" s="319"/>
      <c r="N108" s="219"/>
      <c r="O108" s="321"/>
      <c r="P108" s="324"/>
    </row>
    <row r="109" spans="2:16" ht="81.75" customHeight="1" thickBot="1">
      <c r="B109" s="225"/>
      <c r="C109" s="234"/>
      <c r="D109" s="246"/>
      <c r="E109" s="313"/>
      <c r="F109" s="249"/>
      <c r="G109" s="18">
        <v>8</v>
      </c>
      <c r="H109" s="57"/>
      <c r="I109" s="270"/>
      <c r="J109" s="249"/>
      <c r="K109" s="238"/>
      <c r="L109" s="307"/>
      <c r="M109" s="319"/>
      <c r="N109" s="219"/>
      <c r="O109" s="321"/>
      <c r="P109" s="324"/>
    </row>
    <row r="110" spans="2:16" ht="77.25" customHeight="1">
      <c r="B110" s="223" t="str">
        <f>+LEFT(C110,3)</f>
        <v>8.4</v>
      </c>
      <c r="C110" s="232" t="s">
        <v>91</v>
      </c>
      <c r="D110" s="244" t="s">
        <v>88</v>
      </c>
      <c r="E110" s="286" t="s">
        <v>380</v>
      </c>
      <c r="F110" s="247">
        <v>2</v>
      </c>
      <c r="G110" s="19">
        <v>1</v>
      </c>
      <c r="H110" s="55" t="s">
        <v>382</v>
      </c>
      <c r="I110" s="295" t="s">
        <v>381</v>
      </c>
      <c r="J110" s="247">
        <v>2</v>
      </c>
      <c r="K110" s="236" t="str">
        <f t="shared" si="9"/>
        <v>Deficiencia de control (diseño o ejecución)</v>
      </c>
      <c r="L110" s="307">
        <f t="shared" si="10"/>
        <v>100</v>
      </c>
      <c r="M110" s="319">
        <v>2.8744999999999998</v>
      </c>
      <c r="N110" s="219">
        <f t="shared" si="11"/>
        <v>102.8745</v>
      </c>
      <c r="O110" s="321"/>
      <c r="P110" s="324"/>
    </row>
    <row r="111" spans="2:16" ht="30" customHeight="1">
      <c r="B111" s="224"/>
      <c r="C111" s="233"/>
      <c r="D111" s="245"/>
      <c r="E111" s="287"/>
      <c r="F111" s="248"/>
      <c r="G111" s="17">
        <v>2</v>
      </c>
      <c r="H111" s="56"/>
      <c r="I111" s="269"/>
      <c r="J111" s="248"/>
      <c r="K111" s="237"/>
      <c r="L111" s="307"/>
      <c r="M111" s="319"/>
      <c r="N111" s="219"/>
      <c r="O111" s="321"/>
      <c r="P111" s="324"/>
    </row>
    <row r="112" spans="2:16" ht="30" customHeight="1">
      <c r="B112" s="224"/>
      <c r="C112" s="233"/>
      <c r="D112" s="245"/>
      <c r="E112" s="287"/>
      <c r="F112" s="248"/>
      <c r="G112" s="17">
        <v>3</v>
      </c>
      <c r="H112" s="56"/>
      <c r="I112" s="269"/>
      <c r="J112" s="248"/>
      <c r="K112" s="237"/>
      <c r="L112" s="307"/>
      <c r="M112" s="319"/>
      <c r="N112" s="219"/>
      <c r="O112" s="321"/>
      <c r="P112" s="324"/>
    </row>
    <row r="113" spans="2:16" ht="30" customHeight="1">
      <c r="B113" s="224"/>
      <c r="C113" s="233"/>
      <c r="D113" s="245"/>
      <c r="E113" s="287"/>
      <c r="F113" s="248"/>
      <c r="G113" s="17">
        <v>4</v>
      </c>
      <c r="H113" s="56"/>
      <c r="I113" s="269"/>
      <c r="J113" s="248"/>
      <c r="K113" s="237"/>
      <c r="L113" s="307"/>
      <c r="M113" s="319"/>
      <c r="N113" s="219"/>
      <c r="O113" s="321"/>
      <c r="P113" s="324"/>
    </row>
    <row r="114" spans="2:16" ht="30" customHeight="1">
      <c r="B114" s="224"/>
      <c r="C114" s="233"/>
      <c r="D114" s="245"/>
      <c r="E114" s="287"/>
      <c r="F114" s="248"/>
      <c r="G114" s="17">
        <v>5</v>
      </c>
      <c r="H114" s="56"/>
      <c r="I114" s="269"/>
      <c r="J114" s="248"/>
      <c r="K114" s="237"/>
      <c r="L114" s="307"/>
      <c r="M114" s="319"/>
      <c r="N114" s="219"/>
      <c r="O114" s="321"/>
      <c r="P114" s="324"/>
    </row>
    <row r="115" spans="2:16" ht="30" customHeight="1">
      <c r="B115" s="224"/>
      <c r="C115" s="233"/>
      <c r="D115" s="245"/>
      <c r="E115" s="287"/>
      <c r="F115" s="248"/>
      <c r="G115" s="17">
        <v>6</v>
      </c>
      <c r="H115" s="56"/>
      <c r="I115" s="269"/>
      <c r="J115" s="248"/>
      <c r="K115" s="237"/>
      <c r="L115" s="307"/>
      <c r="M115" s="319"/>
      <c r="N115" s="219"/>
      <c r="O115" s="321"/>
      <c r="P115" s="324"/>
    </row>
    <row r="116" spans="2:16" ht="30" customHeight="1">
      <c r="B116" s="224"/>
      <c r="C116" s="233"/>
      <c r="D116" s="245"/>
      <c r="E116" s="287"/>
      <c r="F116" s="248"/>
      <c r="G116" s="17">
        <v>7</v>
      </c>
      <c r="H116" s="56"/>
      <c r="I116" s="269"/>
      <c r="J116" s="248"/>
      <c r="K116" s="237"/>
      <c r="L116" s="307"/>
      <c r="M116" s="319"/>
      <c r="N116" s="219"/>
      <c r="O116" s="321"/>
      <c r="P116" s="324"/>
    </row>
    <row r="117" spans="2:16" ht="36" customHeight="1" thickBot="1">
      <c r="B117" s="225"/>
      <c r="C117" s="234"/>
      <c r="D117" s="246"/>
      <c r="E117" s="288"/>
      <c r="F117" s="249"/>
      <c r="G117" s="18">
        <v>8</v>
      </c>
      <c r="H117" s="57"/>
      <c r="I117" s="270"/>
      <c r="J117" s="249"/>
      <c r="K117" s="238"/>
      <c r="L117" s="307"/>
      <c r="M117" s="319"/>
      <c r="N117" s="219"/>
      <c r="O117" s="321"/>
      <c r="P117" s="324"/>
    </row>
    <row r="118" spans="2:16" ht="22.5" customHeight="1">
      <c r="B118" s="227"/>
      <c r="C118" s="227" t="s">
        <v>92</v>
      </c>
      <c r="D118" s="262" t="s">
        <v>0</v>
      </c>
      <c r="E118" s="301" t="s">
        <v>67</v>
      </c>
      <c r="F118" s="278" t="s">
        <v>68</v>
      </c>
      <c r="G118" s="284" t="s">
        <v>13</v>
      </c>
      <c r="H118" s="285"/>
      <c r="I118" s="285"/>
      <c r="J118" s="278" t="s">
        <v>69</v>
      </c>
      <c r="K118" s="255" t="s">
        <v>31</v>
      </c>
      <c r="L118" s="317"/>
      <c r="M118" s="317"/>
      <c r="N118" s="220"/>
      <c r="O118" s="320"/>
      <c r="P118" s="323"/>
    </row>
    <row r="119" spans="2:16" ht="22.5" customHeight="1">
      <c r="B119" s="227"/>
      <c r="C119" s="227"/>
      <c r="D119" s="267"/>
      <c r="E119" s="297"/>
      <c r="F119" s="278"/>
      <c r="G119" s="282" t="s">
        <v>1</v>
      </c>
      <c r="H119" s="280" t="s">
        <v>2</v>
      </c>
      <c r="I119" s="280" t="s">
        <v>3</v>
      </c>
      <c r="J119" s="278"/>
      <c r="K119" s="255"/>
      <c r="L119" s="317"/>
      <c r="M119" s="317"/>
      <c r="N119" s="220"/>
      <c r="O119" s="320"/>
      <c r="P119" s="323"/>
    </row>
    <row r="120" spans="2:16" ht="78.75" customHeight="1" thickBot="1">
      <c r="B120" s="228"/>
      <c r="C120" s="228"/>
      <c r="D120" s="263"/>
      <c r="E120" s="281"/>
      <c r="F120" s="279"/>
      <c r="G120" s="283"/>
      <c r="H120" s="281"/>
      <c r="I120" s="281"/>
      <c r="J120" s="279"/>
      <c r="K120" s="256"/>
      <c r="L120" s="317"/>
      <c r="M120" s="317"/>
      <c r="N120" s="220"/>
      <c r="O120" s="320"/>
      <c r="P120" s="323"/>
    </row>
    <row r="121" spans="2:16" ht="16.5">
      <c r="B121" s="223" t="str">
        <f>+LEFT(C121,3)</f>
        <v>9.1</v>
      </c>
      <c r="C121" s="232" t="s">
        <v>93</v>
      </c>
      <c r="D121" s="292" t="s">
        <v>94</v>
      </c>
      <c r="E121" s="296" t="s">
        <v>470</v>
      </c>
      <c r="F121" s="247">
        <v>2</v>
      </c>
      <c r="G121" s="19">
        <v>1</v>
      </c>
      <c r="H121" s="55"/>
      <c r="I121" s="268" t="s">
        <v>471</v>
      </c>
      <c r="J121" s="247">
        <v>2</v>
      </c>
      <c r="K121" s="236" t="str">
        <f t="shared" ref="K121:K153" si="12">+IF(OR(ISBLANK(F121),ISBLANK(J121)),"",IF(OR(AND(F121=1,J121=1),AND(F121=1,J121=2),AND(F121=1,J121=3)),"Deficiencia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Deficiencia de control (diseño o ejecución)</v>
      </c>
      <c r="L121" s="307">
        <f t="shared" ref="L121:L153" si="13">+IF(K121="",75,IF(K121="Deficiencia de control mayor (diseño y ejecución)",80,IF(K121="Deficiencia de control (diseño o ejecución)",100,IF(K121="Oportunidad de mejora",120,140))))</f>
        <v>100</v>
      </c>
      <c r="M121" s="307">
        <v>2.9634999999999998</v>
      </c>
      <c r="N121" s="221">
        <f t="shared" ref="N121:N153" si="14">+L121+M121</f>
        <v>102.9635</v>
      </c>
      <c r="O121" s="322"/>
      <c r="P121" s="325"/>
    </row>
    <row r="122" spans="2:16" ht="16.5">
      <c r="B122" s="224"/>
      <c r="C122" s="233"/>
      <c r="D122" s="293"/>
      <c r="E122" s="265"/>
      <c r="F122" s="248"/>
      <c r="G122" s="17">
        <v>2</v>
      </c>
      <c r="H122" s="56"/>
      <c r="I122" s="269"/>
      <c r="J122" s="248"/>
      <c r="K122" s="237"/>
      <c r="L122" s="307"/>
      <c r="M122" s="307"/>
      <c r="N122" s="221"/>
      <c r="O122" s="322"/>
      <c r="P122" s="325"/>
    </row>
    <row r="123" spans="2:16" ht="16.5" customHeight="1">
      <c r="B123" s="224"/>
      <c r="C123" s="233"/>
      <c r="D123" s="293"/>
      <c r="E123" s="265"/>
      <c r="F123" s="248"/>
      <c r="G123" s="17">
        <v>3</v>
      </c>
      <c r="H123" s="56"/>
      <c r="I123" s="269"/>
      <c r="J123" s="248"/>
      <c r="K123" s="237"/>
      <c r="L123" s="307"/>
      <c r="M123" s="307"/>
      <c r="N123" s="221"/>
      <c r="O123" s="322"/>
      <c r="P123" s="325"/>
    </row>
    <row r="124" spans="2:16" ht="16.5">
      <c r="B124" s="224"/>
      <c r="C124" s="233"/>
      <c r="D124" s="293"/>
      <c r="E124" s="265"/>
      <c r="F124" s="248"/>
      <c r="G124" s="17">
        <v>4</v>
      </c>
      <c r="H124" s="56"/>
      <c r="I124" s="269"/>
      <c r="J124" s="248"/>
      <c r="K124" s="237"/>
      <c r="L124" s="307"/>
      <c r="M124" s="307"/>
      <c r="N124" s="221"/>
      <c r="O124" s="322"/>
      <c r="P124" s="325"/>
    </row>
    <row r="125" spans="2:16" ht="16.5">
      <c r="B125" s="224"/>
      <c r="C125" s="233"/>
      <c r="D125" s="293"/>
      <c r="E125" s="265"/>
      <c r="F125" s="248"/>
      <c r="G125" s="17">
        <v>5</v>
      </c>
      <c r="H125" s="56"/>
      <c r="I125" s="269"/>
      <c r="J125" s="248"/>
      <c r="K125" s="237"/>
      <c r="L125" s="307"/>
      <c r="M125" s="307"/>
      <c r="N125" s="221"/>
      <c r="O125" s="322"/>
      <c r="P125" s="325"/>
    </row>
    <row r="126" spans="2:16" ht="16.5">
      <c r="B126" s="224"/>
      <c r="C126" s="233"/>
      <c r="D126" s="293"/>
      <c r="E126" s="265"/>
      <c r="F126" s="248"/>
      <c r="G126" s="17">
        <v>6</v>
      </c>
      <c r="H126" s="56"/>
      <c r="I126" s="269"/>
      <c r="J126" s="248"/>
      <c r="K126" s="237"/>
      <c r="L126" s="307"/>
      <c r="M126" s="307"/>
      <c r="N126" s="221"/>
      <c r="O126" s="322"/>
      <c r="P126" s="325"/>
    </row>
    <row r="127" spans="2:16" ht="15" customHeight="1" thickBot="1">
      <c r="B127" s="224"/>
      <c r="C127" s="233"/>
      <c r="D127" s="293"/>
      <c r="E127" s="265"/>
      <c r="F127" s="248"/>
      <c r="G127" s="17">
        <v>7</v>
      </c>
      <c r="H127" s="56"/>
      <c r="I127" s="269"/>
      <c r="J127" s="248"/>
      <c r="K127" s="237"/>
      <c r="L127" s="307"/>
      <c r="M127" s="307"/>
      <c r="N127" s="221"/>
      <c r="O127" s="322"/>
      <c r="P127" s="325"/>
    </row>
    <row r="128" spans="2:16" ht="29.25" hidden="1" customHeight="1" thickBot="1">
      <c r="B128" s="225"/>
      <c r="C128" s="234"/>
      <c r="D128" s="294"/>
      <c r="E128" s="266"/>
      <c r="F128" s="249"/>
      <c r="G128" s="18">
        <v>8</v>
      </c>
      <c r="H128" s="57"/>
      <c r="I128" s="270"/>
      <c r="J128" s="249"/>
      <c r="K128" s="238"/>
      <c r="L128" s="307"/>
      <c r="M128" s="307"/>
      <c r="N128" s="221"/>
      <c r="O128" s="322"/>
      <c r="P128" s="325"/>
    </row>
    <row r="129" spans="2:16" ht="22.5" customHeight="1">
      <c r="B129" s="223" t="str">
        <f>+LEFT(C129,3)</f>
        <v>9.2</v>
      </c>
      <c r="C129" s="271" t="s">
        <v>95</v>
      </c>
      <c r="D129" s="244" t="s">
        <v>96</v>
      </c>
      <c r="E129" s="286" t="s">
        <v>307</v>
      </c>
      <c r="F129" s="247">
        <v>3</v>
      </c>
      <c r="G129" s="19">
        <v>1</v>
      </c>
      <c r="H129" s="55"/>
      <c r="I129" s="295" t="s">
        <v>383</v>
      </c>
      <c r="J129" s="247">
        <v>3</v>
      </c>
      <c r="K129" s="236" t="str">
        <f t="shared" si="12"/>
        <v>Mantenimiento del control</v>
      </c>
      <c r="L129" s="307">
        <f t="shared" si="13"/>
        <v>140</v>
      </c>
      <c r="M129" s="319">
        <v>3.0125000000000002</v>
      </c>
      <c r="N129" s="219">
        <f t="shared" si="14"/>
        <v>143.01249999999999</v>
      </c>
      <c r="O129" s="321"/>
      <c r="P129" s="324"/>
    </row>
    <row r="130" spans="2:16" ht="22.5" customHeight="1">
      <c r="B130" s="224"/>
      <c r="C130" s="272"/>
      <c r="D130" s="245"/>
      <c r="E130" s="287"/>
      <c r="F130" s="248"/>
      <c r="G130" s="17">
        <v>2</v>
      </c>
      <c r="H130" s="56"/>
      <c r="I130" s="269"/>
      <c r="J130" s="248"/>
      <c r="K130" s="237"/>
      <c r="L130" s="307"/>
      <c r="M130" s="319"/>
      <c r="N130" s="219"/>
      <c r="O130" s="321"/>
      <c r="P130" s="324"/>
    </row>
    <row r="131" spans="2:16" ht="22.5" customHeight="1">
      <c r="B131" s="224"/>
      <c r="C131" s="272"/>
      <c r="D131" s="245"/>
      <c r="E131" s="287"/>
      <c r="F131" s="248"/>
      <c r="G131" s="17">
        <v>3</v>
      </c>
      <c r="H131" s="56"/>
      <c r="I131" s="269"/>
      <c r="J131" s="248"/>
      <c r="K131" s="237"/>
      <c r="L131" s="307"/>
      <c r="M131" s="319"/>
      <c r="N131" s="219"/>
      <c r="O131" s="321"/>
      <c r="P131" s="324"/>
    </row>
    <row r="132" spans="2:16" ht="22.5" customHeight="1">
      <c r="B132" s="224"/>
      <c r="C132" s="272"/>
      <c r="D132" s="245"/>
      <c r="E132" s="287"/>
      <c r="F132" s="248"/>
      <c r="G132" s="17">
        <v>4</v>
      </c>
      <c r="H132" s="56"/>
      <c r="I132" s="269"/>
      <c r="J132" s="248"/>
      <c r="K132" s="237"/>
      <c r="L132" s="307"/>
      <c r="M132" s="319"/>
      <c r="N132" s="219"/>
      <c r="O132" s="321"/>
      <c r="P132" s="324"/>
    </row>
    <row r="133" spans="2:16" ht="15" customHeight="1">
      <c r="B133" s="224"/>
      <c r="C133" s="272"/>
      <c r="D133" s="245"/>
      <c r="E133" s="287"/>
      <c r="F133" s="248"/>
      <c r="G133" s="17">
        <v>5</v>
      </c>
      <c r="H133" s="56"/>
      <c r="I133" s="269"/>
      <c r="J133" s="248"/>
      <c r="K133" s="237"/>
      <c r="L133" s="307"/>
      <c r="M133" s="319"/>
      <c r="N133" s="219"/>
      <c r="O133" s="321"/>
      <c r="P133" s="324"/>
    </row>
    <row r="134" spans="2:16" ht="12.75" hidden="1" customHeight="1">
      <c r="B134" s="224"/>
      <c r="C134" s="272"/>
      <c r="D134" s="245"/>
      <c r="E134" s="287"/>
      <c r="F134" s="248"/>
      <c r="G134" s="17">
        <v>6</v>
      </c>
      <c r="H134" s="56"/>
      <c r="I134" s="269"/>
      <c r="J134" s="248"/>
      <c r="K134" s="237"/>
      <c r="L134" s="307"/>
      <c r="M134" s="319"/>
      <c r="N134" s="219"/>
      <c r="O134" s="321"/>
      <c r="P134" s="324"/>
    </row>
    <row r="135" spans="2:16" ht="22.5" hidden="1" customHeight="1">
      <c r="B135" s="224"/>
      <c r="C135" s="272"/>
      <c r="D135" s="245"/>
      <c r="E135" s="287"/>
      <c r="F135" s="248"/>
      <c r="G135" s="17">
        <v>7</v>
      </c>
      <c r="H135" s="56"/>
      <c r="I135" s="269"/>
      <c r="J135" s="248"/>
      <c r="K135" s="237"/>
      <c r="L135" s="307"/>
      <c r="M135" s="319"/>
      <c r="N135" s="219"/>
      <c r="O135" s="321"/>
      <c r="P135" s="324"/>
    </row>
    <row r="136" spans="2:16" ht="14.25" customHeight="1" thickBot="1">
      <c r="B136" s="225"/>
      <c r="C136" s="273"/>
      <c r="D136" s="246"/>
      <c r="E136" s="288"/>
      <c r="F136" s="249"/>
      <c r="G136" s="18">
        <v>8</v>
      </c>
      <c r="H136" s="57"/>
      <c r="I136" s="270"/>
      <c r="J136" s="249"/>
      <c r="K136" s="238"/>
      <c r="L136" s="307"/>
      <c r="M136" s="319"/>
      <c r="N136" s="219"/>
      <c r="O136" s="321"/>
      <c r="P136" s="324"/>
    </row>
    <row r="137" spans="2:16" ht="22.5" customHeight="1">
      <c r="B137" s="223" t="str">
        <f>+LEFT(C137,3)</f>
        <v>9.3</v>
      </c>
      <c r="C137" s="271" t="s">
        <v>97</v>
      </c>
      <c r="D137" s="277" t="s">
        <v>88</v>
      </c>
      <c r="E137" s="289" t="s">
        <v>385</v>
      </c>
      <c r="F137" s="247">
        <v>2</v>
      </c>
      <c r="G137" s="19">
        <v>1</v>
      </c>
      <c r="H137" s="55"/>
      <c r="I137" s="295" t="s">
        <v>384</v>
      </c>
      <c r="J137" s="247">
        <v>2</v>
      </c>
      <c r="K137" s="236" t="str">
        <f t="shared" si="12"/>
        <v>Deficiencia de control (diseño o ejecución)</v>
      </c>
      <c r="L137" s="307">
        <f t="shared" si="13"/>
        <v>100</v>
      </c>
      <c r="M137" s="319">
        <v>3.1236000000000002</v>
      </c>
      <c r="N137" s="219">
        <f t="shared" si="14"/>
        <v>103.1236</v>
      </c>
      <c r="O137" s="321"/>
      <c r="P137" s="324"/>
    </row>
    <row r="138" spans="2:16" ht="22.5" customHeight="1">
      <c r="B138" s="224"/>
      <c r="C138" s="272"/>
      <c r="D138" s="245"/>
      <c r="E138" s="290"/>
      <c r="F138" s="248"/>
      <c r="G138" s="17">
        <v>2</v>
      </c>
      <c r="H138" s="56"/>
      <c r="I138" s="269"/>
      <c r="J138" s="248"/>
      <c r="K138" s="237"/>
      <c r="L138" s="307"/>
      <c r="M138" s="319"/>
      <c r="N138" s="219"/>
      <c r="O138" s="321"/>
      <c r="P138" s="324"/>
    </row>
    <row r="139" spans="2:16" ht="22.5" customHeight="1">
      <c r="B139" s="224"/>
      <c r="C139" s="272"/>
      <c r="D139" s="245"/>
      <c r="E139" s="290"/>
      <c r="F139" s="248"/>
      <c r="G139" s="17">
        <v>3</v>
      </c>
      <c r="H139" s="56"/>
      <c r="I139" s="269"/>
      <c r="J139" s="248"/>
      <c r="K139" s="237"/>
      <c r="L139" s="307"/>
      <c r="M139" s="319"/>
      <c r="N139" s="219"/>
      <c r="O139" s="321"/>
      <c r="P139" s="324"/>
    </row>
    <row r="140" spans="2:16" ht="22.5" customHeight="1">
      <c r="B140" s="224"/>
      <c r="C140" s="272"/>
      <c r="D140" s="245"/>
      <c r="E140" s="290"/>
      <c r="F140" s="248"/>
      <c r="G140" s="17">
        <v>4</v>
      </c>
      <c r="H140" s="56"/>
      <c r="I140" s="269"/>
      <c r="J140" s="248"/>
      <c r="K140" s="237"/>
      <c r="L140" s="307"/>
      <c r="M140" s="319"/>
      <c r="N140" s="219"/>
      <c r="O140" s="321"/>
      <c r="P140" s="324"/>
    </row>
    <row r="141" spans="2:16" ht="22.5" customHeight="1">
      <c r="B141" s="224"/>
      <c r="C141" s="272"/>
      <c r="D141" s="245"/>
      <c r="E141" s="290"/>
      <c r="F141" s="248"/>
      <c r="G141" s="17">
        <v>5</v>
      </c>
      <c r="H141" s="56"/>
      <c r="I141" s="269"/>
      <c r="J141" s="248"/>
      <c r="K141" s="237"/>
      <c r="L141" s="307"/>
      <c r="M141" s="319"/>
      <c r="N141" s="219"/>
      <c r="O141" s="321"/>
      <c r="P141" s="324"/>
    </row>
    <row r="142" spans="2:16" ht="22.5" customHeight="1">
      <c r="B142" s="224"/>
      <c r="C142" s="272"/>
      <c r="D142" s="245"/>
      <c r="E142" s="290"/>
      <c r="F142" s="248"/>
      <c r="G142" s="17">
        <v>6</v>
      </c>
      <c r="H142" s="56"/>
      <c r="I142" s="269"/>
      <c r="J142" s="248"/>
      <c r="K142" s="237"/>
      <c r="L142" s="307"/>
      <c r="M142" s="319"/>
      <c r="N142" s="219"/>
      <c r="O142" s="321"/>
      <c r="P142" s="324"/>
    </row>
    <row r="143" spans="2:16" ht="22.5" customHeight="1">
      <c r="B143" s="224"/>
      <c r="C143" s="272"/>
      <c r="D143" s="245"/>
      <c r="E143" s="290"/>
      <c r="F143" s="248"/>
      <c r="G143" s="17">
        <v>7</v>
      </c>
      <c r="H143" s="56"/>
      <c r="I143" s="269"/>
      <c r="J143" s="248"/>
      <c r="K143" s="237"/>
      <c r="L143" s="307"/>
      <c r="M143" s="319"/>
      <c r="N143" s="219"/>
      <c r="O143" s="321"/>
      <c r="P143" s="324"/>
    </row>
    <row r="144" spans="2:16" ht="209.25" customHeight="1" thickBot="1">
      <c r="B144" s="225"/>
      <c r="C144" s="273"/>
      <c r="D144" s="246"/>
      <c r="E144" s="291"/>
      <c r="F144" s="249"/>
      <c r="G144" s="18">
        <v>8</v>
      </c>
      <c r="H144" s="57"/>
      <c r="I144" s="270"/>
      <c r="J144" s="249"/>
      <c r="K144" s="238"/>
      <c r="L144" s="307"/>
      <c r="M144" s="319"/>
      <c r="N144" s="219"/>
      <c r="O144" s="321"/>
      <c r="P144" s="324"/>
    </row>
    <row r="145" spans="2:16" ht="22.5" customHeight="1">
      <c r="B145" s="223" t="str">
        <f>+LEFT(C145,3)</f>
        <v>9.4</v>
      </c>
      <c r="C145" s="271" t="s">
        <v>98</v>
      </c>
      <c r="D145" s="277" t="s">
        <v>96</v>
      </c>
      <c r="E145" s="314" t="s">
        <v>386</v>
      </c>
      <c r="F145" s="247">
        <v>2</v>
      </c>
      <c r="G145" s="19">
        <v>1</v>
      </c>
      <c r="H145" s="55"/>
      <c r="I145" s="295" t="s">
        <v>384</v>
      </c>
      <c r="J145" s="247">
        <v>2</v>
      </c>
      <c r="K145" s="236" t="str">
        <f t="shared" si="12"/>
        <v>Deficiencia de control (diseño o ejecución)</v>
      </c>
      <c r="L145" s="307">
        <f t="shared" si="13"/>
        <v>100</v>
      </c>
      <c r="M145" s="319">
        <v>3.2456</v>
      </c>
      <c r="N145" s="219">
        <f t="shared" si="14"/>
        <v>103.2456</v>
      </c>
      <c r="O145" s="321"/>
      <c r="P145" s="324"/>
    </row>
    <row r="146" spans="2:16" ht="22.5" customHeight="1">
      <c r="B146" s="224"/>
      <c r="C146" s="272"/>
      <c r="D146" s="245"/>
      <c r="E146" s="315"/>
      <c r="F146" s="248"/>
      <c r="G146" s="17">
        <v>2</v>
      </c>
      <c r="H146" s="56"/>
      <c r="I146" s="269"/>
      <c r="J146" s="248"/>
      <c r="K146" s="237"/>
      <c r="L146" s="307"/>
      <c r="M146" s="319"/>
      <c r="N146" s="219"/>
      <c r="O146" s="321"/>
      <c r="P146" s="324"/>
    </row>
    <row r="147" spans="2:16" ht="22.5" customHeight="1">
      <c r="B147" s="224"/>
      <c r="C147" s="272"/>
      <c r="D147" s="245"/>
      <c r="E147" s="315"/>
      <c r="F147" s="248"/>
      <c r="G147" s="17">
        <v>3</v>
      </c>
      <c r="H147" s="56"/>
      <c r="I147" s="269"/>
      <c r="J147" s="248"/>
      <c r="K147" s="237"/>
      <c r="L147" s="307"/>
      <c r="M147" s="319"/>
      <c r="N147" s="219"/>
      <c r="O147" s="321"/>
      <c r="P147" s="324"/>
    </row>
    <row r="148" spans="2:16" ht="22.5" customHeight="1">
      <c r="B148" s="224"/>
      <c r="C148" s="272"/>
      <c r="D148" s="245"/>
      <c r="E148" s="315"/>
      <c r="F148" s="248"/>
      <c r="G148" s="17">
        <v>4</v>
      </c>
      <c r="H148" s="56"/>
      <c r="I148" s="269"/>
      <c r="J148" s="248"/>
      <c r="K148" s="237"/>
      <c r="L148" s="307"/>
      <c r="M148" s="319"/>
      <c r="N148" s="219"/>
      <c r="O148" s="321"/>
      <c r="P148" s="324"/>
    </row>
    <row r="149" spans="2:16" ht="22.5" customHeight="1">
      <c r="B149" s="224"/>
      <c r="C149" s="272"/>
      <c r="D149" s="245"/>
      <c r="E149" s="315"/>
      <c r="F149" s="248"/>
      <c r="G149" s="17">
        <v>5</v>
      </c>
      <c r="H149" s="56"/>
      <c r="I149" s="269"/>
      <c r="J149" s="248"/>
      <c r="K149" s="237"/>
      <c r="L149" s="307"/>
      <c r="M149" s="319"/>
      <c r="N149" s="219"/>
      <c r="O149" s="321"/>
      <c r="P149" s="324"/>
    </row>
    <row r="150" spans="2:16" ht="22.5" customHeight="1">
      <c r="B150" s="224"/>
      <c r="C150" s="272"/>
      <c r="D150" s="245"/>
      <c r="E150" s="315"/>
      <c r="F150" s="248"/>
      <c r="G150" s="17">
        <v>6</v>
      </c>
      <c r="H150" s="56"/>
      <c r="I150" s="269"/>
      <c r="J150" s="248"/>
      <c r="K150" s="237"/>
      <c r="L150" s="307"/>
      <c r="M150" s="319"/>
      <c r="N150" s="219"/>
      <c r="O150" s="321"/>
      <c r="P150" s="324"/>
    </row>
    <row r="151" spans="2:16" ht="22.5" customHeight="1">
      <c r="B151" s="224"/>
      <c r="C151" s="272"/>
      <c r="D151" s="245"/>
      <c r="E151" s="315"/>
      <c r="F151" s="248"/>
      <c r="G151" s="17">
        <v>7</v>
      </c>
      <c r="H151" s="56"/>
      <c r="I151" s="269"/>
      <c r="J151" s="248"/>
      <c r="K151" s="237"/>
      <c r="L151" s="307"/>
      <c r="M151" s="319"/>
      <c r="N151" s="219"/>
      <c r="O151" s="321"/>
      <c r="P151" s="324"/>
    </row>
    <row r="152" spans="2:16" ht="329.25" customHeight="1" thickBot="1">
      <c r="B152" s="225"/>
      <c r="C152" s="273"/>
      <c r="D152" s="246"/>
      <c r="E152" s="316"/>
      <c r="F152" s="249"/>
      <c r="G152" s="18">
        <v>8</v>
      </c>
      <c r="H152" s="57"/>
      <c r="I152" s="270"/>
      <c r="J152" s="249"/>
      <c r="K152" s="238"/>
      <c r="L152" s="307"/>
      <c r="M152" s="319"/>
      <c r="N152" s="219"/>
      <c r="O152" s="321"/>
      <c r="P152" s="324"/>
    </row>
    <row r="153" spans="2:16" ht="22.5" customHeight="1">
      <c r="B153" s="223" t="str">
        <f>+LEFT(C153,3)</f>
        <v>9.5</v>
      </c>
      <c r="C153" s="271" t="s">
        <v>99</v>
      </c>
      <c r="D153" s="277" t="s">
        <v>100</v>
      </c>
      <c r="E153" s="274" t="s">
        <v>387</v>
      </c>
      <c r="F153" s="247">
        <v>2</v>
      </c>
      <c r="G153" s="19">
        <v>1</v>
      </c>
      <c r="H153" s="55"/>
      <c r="I153" s="268" t="s">
        <v>388</v>
      </c>
      <c r="J153" s="247">
        <v>2</v>
      </c>
      <c r="K153" s="236" t="str">
        <f t="shared" si="12"/>
        <v>Deficiencia de control (diseño o ejecución)</v>
      </c>
      <c r="L153" s="307">
        <f t="shared" si="13"/>
        <v>100</v>
      </c>
      <c r="M153" s="319">
        <v>3.3654000000000002</v>
      </c>
      <c r="N153" s="219">
        <f t="shared" si="14"/>
        <v>103.36539999999999</v>
      </c>
      <c r="O153" s="321"/>
      <c r="P153" s="324"/>
    </row>
    <row r="154" spans="2:16" ht="22.5" customHeight="1">
      <c r="B154" s="224"/>
      <c r="C154" s="272"/>
      <c r="D154" s="245"/>
      <c r="E154" s="275"/>
      <c r="F154" s="248"/>
      <c r="G154" s="17">
        <v>2</v>
      </c>
      <c r="H154" s="56"/>
      <c r="I154" s="326"/>
      <c r="J154" s="248"/>
      <c r="K154" s="237"/>
      <c r="L154" s="307"/>
      <c r="M154" s="319"/>
      <c r="N154" s="219"/>
      <c r="O154" s="321"/>
      <c r="P154" s="324"/>
    </row>
    <row r="155" spans="2:16" ht="22.5" customHeight="1">
      <c r="B155" s="224"/>
      <c r="C155" s="272"/>
      <c r="D155" s="245"/>
      <c r="E155" s="275"/>
      <c r="F155" s="248"/>
      <c r="G155" s="17">
        <v>3</v>
      </c>
      <c r="H155" s="56"/>
      <c r="I155" s="326"/>
      <c r="J155" s="248"/>
      <c r="K155" s="237"/>
      <c r="L155" s="307"/>
      <c r="M155" s="319"/>
      <c r="N155" s="219"/>
      <c r="O155" s="321"/>
      <c r="P155" s="324"/>
    </row>
    <row r="156" spans="2:16" ht="22.5" customHeight="1">
      <c r="B156" s="224"/>
      <c r="C156" s="272"/>
      <c r="D156" s="245"/>
      <c r="E156" s="275"/>
      <c r="F156" s="248"/>
      <c r="G156" s="17">
        <v>4</v>
      </c>
      <c r="H156" s="56"/>
      <c r="I156" s="326"/>
      <c r="J156" s="248"/>
      <c r="K156" s="237"/>
      <c r="L156" s="307"/>
      <c r="M156" s="319"/>
      <c r="N156" s="219"/>
      <c r="O156" s="321"/>
      <c r="P156" s="324"/>
    </row>
    <row r="157" spans="2:16" ht="22.5" customHeight="1">
      <c r="B157" s="224"/>
      <c r="C157" s="272"/>
      <c r="D157" s="245"/>
      <c r="E157" s="275"/>
      <c r="F157" s="248"/>
      <c r="G157" s="17">
        <v>5</v>
      </c>
      <c r="H157" s="56"/>
      <c r="I157" s="326"/>
      <c r="J157" s="248"/>
      <c r="K157" s="237"/>
      <c r="L157" s="307"/>
      <c r="M157" s="319"/>
      <c r="N157" s="219"/>
      <c r="O157" s="321"/>
      <c r="P157" s="324"/>
    </row>
    <row r="158" spans="2:16" ht="22.5" customHeight="1">
      <c r="B158" s="224"/>
      <c r="C158" s="272"/>
      <c r="D158" s="245"/>
      <c r="E158" s="275"/>
      <c r="F158" s="248"/>
      <c r="G158" s="17">
        <v>6</v>
      </c>
      <c r="H158" s="56"/>
      <c r="I158" s="326"/>
      <c r="J158" s="248"/>
      <c r="K158" s="237"/>
      <c r="L158" s="307"/>
      <c r="M158" s="319"/>
      <c r="N158" s="219"/>
      <c r="O158" s="321"/>
      <c r="P158" s="324"/>
    </row>
    <row r="159" spans="2:16" ht="22.5" customHeight="1">
      <c r="B159" s="224"/>
      <c r="C159" s="272"/>
      <c r="D159" s="245"/>
      <c r="E159" s="275"/>
      <c r="F159" s="248"/>
      <c r="G159" s="17">
        <v>7</v>
      </c>
      <c r="H159" s="56"/>
      <c r="I159" s="326"/>
      <c r="J159" s="248"/>
      <c r="K159" s="237"/>
      <c r="L159" s="307"/>
      <c r="M159" s="319"/>
      <c r="N159" s="219"/>
      <c r="O159" s="321"/>
      <c r="P159" s="324"/>
    </row>
    <row r="160" spans="2:16" ht="34.5" customHeight="1" thickBot="1">
      <c r="B160" s="225"/>
      <c r="C160" s="273"/>
      <c r="D160" s="246"/>
      <c r="E160" s="276"/>
      <c r="F160" s="249"/>
      <c r="G160" s="18">
        <v>8</v>
      </c>
      <c r="H160" s="57"/>
      <c r="I160" s="327"/>
      <c r="J160" s="249"/>
      <c r="K160" s="238"/>
      <c r="L160" s="307"/>
      <c r="M160" s="319"/>
      <c r="N160" s="219"/>
      <c r="O160" s="321"/>
      <c r="P160" s="324"/>
    </row>
  </sheetData>
  <sheetProtection password="D72A" sheet="1" objects="1" scenarios="1" formatCells="0" formatColumns="0" formatRows="0"/>
  <mergeCells count="286">
    <mergeCell ref="I137:I144"/>
    <mergeCell ref="I145:I152"/>
    <mergeCell ref="I153:I160"/>
    <mergeCell ref="H41:H42"/>
    <mergeCell ref="H84:H85"/>
    <mergeCell ref="H119:H120"/>
    <mergeCell ref="I51:I58"/>
    <mergeCell ref="I59:I66"/>
    <mergeCell ref="I67:I74"/>
    <mergeCell ref="I75:I82"/>
    <mergeCell ref="I86:I93"/>
    <mergeCell ref="I94:I101"/>
    <mergeCell ref="I102:I109"/>
    <mergeCell ref="I110:I117"/>
    <mergeCell ref="I121:I128"/>
    <mergeCell ref="P137:P144"/>
    <mergeCell ref="P145:P152"/>
    <mergeCell ref="P153:P160"/>
    <mergeCell ref="P75:P82"/>
    <mergeCell ref="P83:P85"/>
    <mergeCell ref="P86:P93"/>
    <mergeCell ref="P94:P101"/>
    <mergeCell ref="P102:P109"/>
    <mergeCell ref="P110:P117"/>
    <mergeCell ref="P118:P120"/>
    <mergeCell ref="P121:P128"/>
    <mergeCell ref="P129:P136"/>
    <mergeCell ref="P13:P15"/>
    <mergeCell ref="P16:P23"/>
    <mergeCell ref="P24:P31"/>
    <mergeCell ref="P32:P39"/>
    <mergeCell ref="P40:P42"/>
    <mergeCell ref="P43:P50"/>
    <mergeCell ref="P51:P58"/>
    <mergeCell ref="P59:P66"/>
    <mergeCell ref="P67:P74"/>
    <mergeCell ref="M137:M144"/>
    <mergeCell ref="M145:M152"/>
    <mergeCell ref="M153:M160"/>
    <mergeCell ref="O13:O15"/>
    <mergeCell ref="N16:N23"/>
    <mergeCell ref="O24:O31"/>
    <mergeCell ref="O32:O39"/>
    <mergeCell ref="O40:O42"/>
    <mergeCell ref="O43:O50"/>
    <mergeCell ref="O51:O58"/>
    <mergeCell ref="O59:O66"/>
    <mergeCell ref="O67:O74"/>
    <mergeCell ref="O75:O82"/>
    <mergeCell ref="O83:O85"/>
    <mergeCell ref="O86:O93"/>
    <mergeCell ref="O94:O101"/>
    <mergeCell ref="O102:O109"/>
    <mergeCell ref="O110:O117"/>
    <mergeCell ref="O118:O120"/>
    <mergeCell ref="O121:O128"/>
    <mergeCell ref="O129:O136"/>
    <mergeCell ref="O137:O144"/>
    <mergeCell ref="O145:O152"/>
    <mergeCell ref="O153:O160"/>
    <mergeCell ref="M75:M82"/>
    <mergeCell ref="M83:M85"/>
    <mergeCell ref="M86:M93"/>
    <mergeCell ref="M94:M101"/>
    <mergeCell ref="M102:M109"/>
    <mergeCell ref="M110:M117"/>
    <mergeCell ref="M118:M120"/>
    <mergeCell ref="M121:M128"/>
    <mergeCell ref="M129:M136"/>
    <mergeCell ref="M13:M15"/>
    <mergeCell ref="M16:M23"/>
    <mergeCell ref="M24:M31"/>
    <mergeCell ref="M32:M39"/>
    <mergeCell ref="M40:M42"/>
    <mergeCell ref="M43:M50"/>
    <mergeCell ref="M51:M58"/>
    <mergeCell ref="M59:M66"/>
    <mergeCell ref="M67:M74"/>
    <mergeCell ref="L13:L15"/>
    <mergeCell ref="L16:L23"/>
    <mergeCell ref="L24:L31"/>
    <mergeCell ref="L32:L39"/>
    <mergeCell ref="L40:L42"/>
    <mergeCell ref="L43:L50"/>
    <mergeCell ref="L51:L58"/>
    <mergeCell ref="L59:L66"/>
    <mergeCell ref="L67:L74"/>
    <mergeCell ref="L75:L82"/>
    <mergeCell ref="L83:L85"/>
    <mergeCell ref="L86:L93"/>
    <mergeCell ref="L94:L101"/>
    <mergeCell ref="L102:L109"/>
    <mergeCell ref="L110:L117"/>
    <mergeCell ref="L118:L120"/>
    <mergeCell ref="L121:L128"/>
    <mergeCell ref="L129:L136"/>
    <mergeCell ref="L137:L144"/>
    <mergeCell ref="L145:L152"/>
    <mergeCell ref="L153:L160"/>
    <mergeCell ref="J137:J144"/>
    <mergeCell ref="C94:C101"/>
    <mergeCell ref="D94:D101"/>
    <mergeCell ref="E94:E101"/>
    <mergeCell ref="F94:F101"/>
    <mergeCell ref="J94:J101"/>
    <mergeCell ref="C102:C109"/>
    <mergeCell ref="D102:D109"/>
    <mergeCell ref="E102:E109"/>
    <mergeCell ref="F102:F109"/>
    <mergeCell ref="J102:J109"/>
    <mergeCell ref="C121:C128"/>
    <mergeCell ref="E121:E128"/>
    <mergeCell ref="F121:F128"/>
    <mergeCell ref="F118:F120"/>
    <mergeCell ref="C145:C152"/>
    <mergeCell ref="F145:F152"/>
    <mergeCell ref="D145:D152"/>
    <mergeCell ref="E145:E152"/>
    <mergeCell ref="F153:F160"/>
    <mergeCell ref="K121:K128"/>
    <mergeCell ref="C67:C74"/>
    <mergeCell ref="D67:D74"/>
    <mergeCell ref="E67:E74"/>
    <mergeCell ref="F67:F74"/>
    <mergeCell ref="J67:J74"/>
    <mergeCell ref="E83:E85"/>
    <mergeCell ref="E118:E120"/>
    <mergeCell ref="G84:G85"/>
    <mergeCell ref="G14:G15"/>
    <mergeCell ref="C24:C31"/>
    <mergeCell ref="E24:E31"/>
    <mergeCell ref="F24:F31"/>
    <mergeCell ref="C13:C15"/>
    <mergeCell ref="C83:C85"/>
    <mergeCell ref="F83:F85"/>
    <mergeCell ref="C75:C82"/>
    <mergeCell ref="E75:E82"/>
    <mergeCell ref="F75:F82"/>
    <mergeCell ref="D75:D82"/>
    <mergeCell ref="D83:D85"/>
    <mergeCell ref="D118:D120"/>
    <mergeCell ref="C118:C120"/>
    <mergeCell ref="C32:C39"/>
    <mergeCell ref="E32:E39"/>
    <mergeCell ref="F32:F39"/>
    <mergeCell ref="D32:D39"/>
    <mergeCell ref="I41:I42"/>
    <mergeCell ref="C43:C50"/>
    <mergeCell ref="E43:E50"/>
    <mergeCell ref="G40:I40"/>
    <mergeCell ref="F40:F42"/>
    <mergeCell ref="F43:F50"/>
    <mergeCell ref="E40:E42"/>
    <mergeCell ref="I32:I39"/>
    <mergeCell ref="I43:I50"/>
    <mergeCell ref="F59:F66"/>
    <mergeCell ref="G41:G42"/>
    <mergeCell ref="C51:C58"/>
    <mergeCell ref="D40:D42"/>
    <mergeCell ref="D59:D66"/>
    <mergeCell ref="C40:C42"/>
    <mergeCell ref="C59:C66"/>
    <mergeCell ref="E59:E66"/>
    <mergeCell ref="D43:D50"/>
    <mergeCell ref="D51:D58"/>
    <mergeCell ref="E51:E58"/>
    <mergeCell ref="F51:F58"/>
    <mergeCell ref="J118:J120"/>
    <mergeCell ref="J129:J136"/>
    <mergeCell ref="J153:J160"/>
    <mergeCell ref="G119:G120"/>
    <mergeCell ref="G83:I83"/>
    <mergeCell ref="G118:I118"/>
    <mergeCell ref="C86:C93"/>
    <mergeCell ref="E86:E93"/>
    <mergeCell ref="F86:F93"/>
    <mergeCell ref="C110:C117"/>
    <mergeCell ref="E110:E117"/>
    <mergeCell ref="F110:F117"/>
    <mergeCell ref="D110:D117"/>
    <mergeCell ref="D86:D93"/>
    <mergeCell ref="C137:C144"/>
    <mergeCell ref="D137:D144"/>
    <mergeCell ref="E137:E144"/>
    <mergeCell ref="F137:F144"/>
    <mergeCell ref="D129:D136"/>
    <mergeCell ref="D121:D128"/>
    <mergeCell ref="C129:C136"/>
    <mergeCell ref="E129:E136"/>
    <mergeCell ref="F129:F136"/>
    <mergeCell ref="I129:I136"/>
    <mergeCell ref="E16:E23"/>
    <mergeCell ref="D24:D31"/>
    <mergeCell ref="E13:E15"/>
    <mergeCell ref="D13:D15"/>
    <mergeCell ref="J13:J15"/>
    <mergeCell ref="H14:H15"/>
    <mergeCell ref="I16:I23"/>
    <mergeCell ref="I24:I31"/>
    <mergeCell ref="C153:C160"/>
    <mergeCell ref="E153:E160"/>
    <mergeCell ref="D153:D160"/>
    <mergeCell ref="J32:J39"/>
    <mergeCell ref="J40:J42"/>
    <mergeCell ref="J43:J50"/>
    <mergeCell ref="J51:J58"/>
    <mergeCell ref="J59:J66"/>
    <mergeCell ref="J75:J82"/>
    <mergeCell ref="J83:J85"/>
    <mergeCell ref="J86:J93"/>
    <mergeCell ref="J145:J152"/>
    <mergeCell ref="J121:J128"/>
    <mergeCell ref="I84:I85"/>
    <mergeCell ref="I119:I120"/>
    <mergeCell ref="J110:J117"/>
    <mergeCell ref="K145:K152"/>
    <mergeCell ref="K153:K160"/>
    <mergeCell ref="C10:K10"/>
    <mergeCell ref="C11:K11"/>
    <mergeCell ref="K13:K15"/>
    <mergeCell ref="K40:K42"/>
    <mergeCell ref="K83:K85"/>
    <mergeCell ref="K118:K120"/>
    <mergeCell ref="K16:K23"/>
    <mergeCell ref="K24:K31"/>
    <mergeCell ref="K32:K39"/>
    <mergeCell ref="K43:K50"/>
    <mergeCell ref="K51:K58"/>
    <mergeCell ref="K59:K66"/>
    <mergeCell ref="K67:K74"/>
    <mergeCell ref="K75:K82"/>
    <mergeCell ref="K86:K93"/>
    <mergeCell ref="K94:K101"/>
    <mergeCell ref="K102:K109"/>
    <mergeCell ref="K110:K117"/>
    <mergeCell ref="G13:I13"/>
    <mergeCell ref="J16:J23"/>
    <mergeCell ref="J24:J31"/>
    <mergeCell ref="I14:I15"/>
    <mergeCell ref="B145:B152"/>
    <mergeCell ref="B153:B160"/>
    <mergeCell ref="B86:B93"/>
    <mergeCell ref="B94:B101"/>
    <mergeCell ref="B121:B128"/>
    <mergeCell ref="B129:B136"/>
    <mergeCell ref="B75:B82"/>
    <mergeCell ref="B83:B85"/>
    <mergeCell ref="B102:B109"/>
    <mergeCell ref="B110:B117"/>
    <mergeCell ref="B118:B120"/>
    <mergeCell ref="N13:N15"/>
    <mergeCell ref="N24:N31"/>
    <mergeCell ref="N32:N39"/>
    <mergeCell ref="N40:N42"/>
    <mergeCell ref="N43:N50"/>
    <mergeCell ref="N51:N58"/>
    <mergeCell ref="N59:N66"/>
    <mergeCell ref="N67:N74"/>
    <mergeCell ref="B137:B144"/>
    <mergeCell ref="B13:B15"/>
    <mergeCell ref="B16:B23"/>
    <mergeCell ref="B24:B31"/>
    <mergeCell ref="B32:B39"/>
    <mergeCell ref="B51:B58"/>
    <mergeCell ref="B59:B66"/>
    <mergeCell ref="B67:B74"/>
    <mergeCell ref="B40:B42"/>
    <mergeCell ref="B43:B50"/>
    <mergeCell ref="K129:K136"/>
    <mergeCell ref="K137:K144"/>
    <mergeCell ref="F13:F15"/>
    <mergeCell ref="C16:C23"/>
    <mergeCell ref="D16:D23"/>
    <mergeCell ref="F16:F23"/>
    <mergeCell ref="N137:N144"/>
    <mergeCell ref="N145:N152"/>
    <mergeCell ref="N153:N160"/>
    <mergeCell ref="N75:N82"/>
    <mergeCell ref="N83:N85"/>
    <mergeCell ref="N86:N93"/>
    <mergeCell ref="N94:N101"/>
    <mergeCell ref="N102:N109"/>
    <mergeCell ref="N110:N117"/>
    <mergeCell ref="N118:N120"/>
    <mergeCell ref="N121:N128"/>
    <mergeCell ref="N129:N136"/>
  </mergeCells>
  <dataValidations count="1">
    <dataValidation type="list" allowBlank="1" showInputMessage="1" showErrorMessage="1" sqref="F121:F160 F43:F82 J16:J39 F86:F117 J86:J117 F16:F39 J43:J82 J121:J160">
      <formula1>"1,2,3"</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3" tint="0.39997558519241921"/>
  </sheetPr>
  <dimension ref="B1:O198"/>
  <sheetViews>
    <sheetView showGridLines="0" topLeftCell="A108" zoomScale="70" zoomScaleNormal="70" workbookViewId="0">
      <selection activeCell="I56" sqref="I56:I63"/>
    </sheetView>
  </sheetViews>
  <sheetFormatPr baseColWidth="10" defaultColWidth="3.140625" defaultRowHeight="22.5" customHeight="1"/>
  <cols>
    <col min="1" max="1" width="2.5703125" style="1" customWidth="1"/>
    <col min="2" max="2" width="4.42578125" style="1" hidden="1" customWidth="1"/>
    <col min="3" max="3" width="35.28515625" style="1" customWidth="1"/>
    <col min="4" max="4" width="24.42578125" style="1" customWidth="1"/>
    <col min="5" max="5" width="65.85546875" style="1" customWidth="1"/>
    <col min="6" max="6" width="7.42578125" style="1" customWidth="1"/>
    <col min="7" max="7" width="3.5703125" style="1" bestFit="1" customWidth="1"/>
    <col min="8" max="8" width="32" style="45" customWidth="1"/>
    <col min="9" max="9" width="76.42578125" style="45" customWidth="1"/>
    <col min="10" max="10" width="7.42578125" style="1" customWidth="1"/>
    <col min="11" max="11" width="26" style="1" customWidth="1"/>
    <col min="12" max="13" width="8" style="10" customWidth="1"/>
    <col min="14" max="14" width="12" style="10" customWidth="1"/>
    <col min="15" max="15" width="3.140625" style="8" customWidth="1"/>
    <col min="16" max="16363" width="3.140625" style="1" customWidth="1"/>
    <col min="16364" max="16384" width="3.140625" style="1"/>
  </cols>
  <sheetData>
    <row r="1" spans="3:11" ht="9.9499999999999993" customHeight="1"/>
    <row r="2" spans="3:11" ht="9.9499999999999993" customHeight="1"/>
    <row r="3" spans="3:11" ht="9.9499999999999993" customHeight="1"/>
    <row r="4" spans="3:11" ht="9.9499999999999993" customHeight="1"/>
    <row r="5" spans="3:11" ht="9.9499999999999993" customHeight="1"/>
    <row r="6" spans="3:11" ht="9.9499999999999993" customHeight="1"/>
    <row r="7" spans="3:11" ht="9.9499999999999993" customHeight="1"/>
    <row r="8" spans="3:11" ht="9.9499999999999993" customHeight="1"/>
    <row r="9" spans="3:11" ht="9.9499999999999993" customHeight="1"/>
    <row r="10" spans="3:11" ht="9.9499999999999993" customHeight="1"/>
    <row r="11" spans="3:11" ht="9.9499999999999993" customHeight="1"/>
    <row r="12" spans="3:11" ht="31.5" customHeight="1"/>
    <row r="13" spans="3:11" ht="24.75" customHeight="1"/>
    <row r="14" spans="3:11" ht="20.25" customHeight="1"/>
    <row r="15" spans="3:11" ht="20.100000000000001" customHeight="1">
      <c r="C15" s="350" t="s">
        <v>101</v>
      </c>
      <c r="D15" s="350"/>
      <c r="E15" s="350"/>
      <c r="F15" s="350"/>
      <c r="G15" s="350"/>
      <c r="H15" s="350"/>
      <c r="I15" s="350"/>
      <c r="J15" s="350"/>
      <c r="K15" s="350"/>
    </row>
    <row r="16" spans="3:11" ht="37.700000000000003" customHeight="1">
      <c r="C16" s="254" t="s">
        <v>102</v>
      </c>
      <c r="D16" s="254"/>
      <c r="E16" s="254"/>
      <c r="F16" s="254"/>
      <c r="G16" s="254"/>
      <c r="H16" s="254"/>
      <c r="I16" s="254"/>
      <c r="J16" s="254"/>
      <c r="K16" s="254"/>
    </row>
    <row r="17" spans="2:15" ht="9.9499999999999993" customHeight="1" thickBot="1">
      <c r="C17" s="2"/>
      <c r="D17" s="2"/>
      <c r="F17" s="3"/>
    </row>
    <row r="18" spans="2:15" ht="36.75" customHeight="1">
      <c r="B18" s="344" t="s">
        <v>11</v>
      </c>
      <c r="C18" s="374" t="s">
        <v>103</v>
      </c>
      <c r="D18" s="377" t="s">
        <v>0</v>
      </c>
      <c r="E18" s="377" t="s">
        <v>104</v>
      </c>
      <c r="F18" s="370" t="s">
        <v>68</v>
      </c>
      <c r="G18" s="380" t="s">
        <v>13</v>
      </c>
      <c r="H18" s="380"/>
      <c r="I18" s="380"/>
      <c r="J18" s="370" t="s">
        <v>105</v>
      </c>
      <c r="K18" s="356" t="s">
        <v>31</v>
      </c>
      <c r="L18" s="318"/>
      <c r="M18" s="318"/>
      <c r="N18" s="318"/>
    </row>
    <row r="19" spans="2:15" ht="29.25" customHeight="1">
      <c r="B19" s="345"/>
      <c r="C19" s="375"/>
      <c r="D19" s="378"/>
      <c r="E19" s="378"/>
      <c r="F19" s="371"/>
      <c r="G19" s="368" t="s">
        <v>1</v>
      </c>
      <c r="H19" s="378" t="s">
        <v>2</v>
      </c>
      <c r="I19" s="378" t="s">
        <v>3</v>
      </c>
      <c r="J19" s="371"/>
      <c r="K19" s="357"/>
      <c r="L19" s="318"/>
      <c r="M19" s="318"/>
      <c r="N19" s="318"/>
    </row>
    <row r="20" spans="2:15" ht="65.25" customHeight="1" thickBot="1">
      <c r="B20" s="346"/>
      <c r="C20" s="376"/>
      <c r="D20" s="379"/>
      <c r="E20" s="379"/>
      <c r="F20" s="372"/>
      <c r="G20" s="369"/>
      <c r="H20" s="379"/>
      <c r="I20" s="379"/>
      <c r="J20" s="372"/>
      <c r="K20" s="358"/>
      <c r="L20" s="318"/>
      <c r="M20" s="318"/>
      <c r="N20" s="318"/>
    </row>
    <row r="21" spans="2:15" ht="36" customHeight="1">
      <c r="B21" s="229" t="str">
        <f>+LEFT(C21,4)</f>
        <v>10.1</v>
      </c>
      <c r="C21" s="363" t="s">
        <v>106</v>
      </c>
      <c r="D21" s="245" t="s">
        <v>96</v>
      </c>
      <c r="E21" s="366" t="s">
        <v>389</v>
      </c>
      <c r="F21" s="367">
        <v>3</v>
      </c>
      <c r="G21" s="16">
        <v>1</v>
      </c>
      <c r="H21" s="58"/>
      <c r="I21" s="366" t="s">
        <v>390</v>
      </c>
      <c r="J21" s="373">
        <v>3</v>
      </c>
      <c r="K21" s="359" t="str">
        <f t="shared" ref="K21" si="0">+IF(OR(ISBLANK(F21),ISBLANK(J21)),"",IF(OR(AND(F21=1,J21=1),AND(F21=1,J21=2),AND(F21=1,J21=3)),"Deficiencia de control mayor (diseño y ejecución)",IF(OR(AND(F21=2,J21=2),AND(F21=3,J21=1),AND(F21=3,J21=2),AND(F21=2,J21=1)),"Deficiencia de control (diseño o ejecución)",IF(AND(F21=2,J21=3),"Oportunidad de mejora","Mantenimiento del control"))))</f>
        <v>Mantenimiento del control</v>
      </c>
      <c r="L21" s="307">
        <f>+IF(K21="",152,IF(K21="Deficiencia de control mayor (diseño y ejecución)",160,IF(K21="Deficiencia de control (diseño o ejecución)",180,IF(K21="Oportunidad de mejora",200,220))))</f>
        <v>220</v>
      </c>
      <c r="M21" s="319">
        <v>3.4569000000000001</v>
      </c>
      <c r="N21" s="319">
        <f>+L21+M21</f>
        <v>223.45689999999999</v>
      </c>
    </row>
    <row r="22" spans="2:15" s="4" customFormat="1" ht="36.75" customHeight="1">
      <c r="B22" s="230"/>
      <c r="C22" s="364"/>
      <c r="D22" s="245"/>
      <c r="E22" s="309"/>
      <c r="F22" s="248"/>
      <c r="G22" s="17">
        <v>2</v>
      </c>
      <c r="H22" s="56"/>
      <c r="I22" s="393"/>
      <c r="J22" s="260"/>
      <c r="K22" s="237"/>
      <c r="L22" s="307"/>
      <c r="M22" s="319"/>
      <c r="N22" s="319"/>
      <c r="O22" s="7"/>
    </row>
    <row r="23" spans="2:15" s="4" customFormat="1" ht="36.75" customHeight="1">
      <c r="B23" s="230"/>
      <c r="C23" s="364"/>
      <c r="D23" s="245"/>
      <c r="E23" s="309"/>
      <c r="F23" s="248"/>
      <c r="G23" s="17">
        <v>3</v>
      </c>
      <c r="H23" s="56"/>
      <c r="I23" s="393"/>
      <c r="J23" s="260"/>
      <c r="K23" s="237"/>
      <c r="L23" s="307"/>
      <c r="M23" s="319"/>
      <c r="N23" s="319"/>
      <c r="O23" s="7"/>
    </row>
    <row r="24" spans="2:15" s="4" customFormat="1" ht="39.75" customHeight="1">
      <c r="B24" s="230"/>
      <c r="C24" s="364"/>
      <c r="D24" s="245"/>
      <c r="E24" s="309"/>
      <c r="F24" s="248"/>
      <c r="G24" s="17">
        <v>4</v>
      </c>
      <c r="H24" s="56"/>
      <c r="I24" s="393"/>
      <c r="J24" s="260"/>
      <c r="K24" s="237"/>
      <c r="L24" s="307"/>
      <c r="M24" s="319"/>
      <c r="N24" s="319"/>
      <c r="O24" s="7"/>
    </row>
    <row r="25" spans="2:15" s="4" customFormat="1" ht="36.75" customHeight="1">
      <c r="B25" s="230"/>
      <c r="C25" s="364"/>
      <c r="D25" s="245"/>
      <c r="E25" s="309"/>
      <c r="F25" s="248"/>
      <c r="G25" s="17">
        <v>5</v>
      </c>
      <c r="H25" s="56"/>
      <c r="I25" s="393"/>
      <c r="J25" s="260"/>
      <c r="K25" s="237"/>
      <c r="L25" s="307"/>
      <c r="M25" s="319"/>
      <c r="N25" s="319"/>
      <c r="O25" s="7"/>
    </row>
    <row r="26" spans="2:15" s="4" customFormat="1" ht="37.5" customHeight="1">
      <c r="B26" s="230"/>
      <c r="C26" s="364"/>
      <c r="D26" s="245"/>
      <c r="E26" s="309"/>
      <c r="F26" s="248"/>
      <c r="G26" s="17">
        <v>6</v>
      </c>
      <c r="H26" s="56"/>
      <c r="I26" s="393"/>
      <c r="J26" s="260"/>
      <c r="K26" s="237"/>
      <c r="L26" s="307"/>
      <c r="M26" s="319"/>
      <c r="N26" s="319"/>
      <c r="O26" s="7"/>
    </row>
    <row r="27" spans="2:15" s="4" customFormat="1" ht="14.25" customHeight="1" thickBot="1">
      <c r="B27" s="230"/>
      <c r="C27" s="364"/>
      <c r="D27" s="245"/>
      <c r="E27" s="309"/>
      <c r="F27" s="248"/>
      <c r="G27" s="17">
        <v>7</v>
      </c>
      <c r="H27" s="56"/>
      <c r="I27" s="393"/>
      <c r="J27" s="260"/>
      <c r="K27" s="237"/>
      <c r="L27" s="307"/>
      <c r="M27" s="319"/>
      <c r="N27" s="319"/>
      <c r="O27" s="7"/>
    </row>
    <row r="28" spans="2:15" s="4" customFormat="1" ht="45" hidden="1" customHeight="1" thickBot="1">
      <c r="B28" s="231"/>
      <c r="C28" s="365"/>
      <c r="D28" s="246"/>
      <c r="E28" s="310"/>
      <c r="F28" s="249"/>
      <c r="G28" s="18">
        <v>8</v>
      </c>
      <c r="H28" s="57"/>
      <c r="I28" s="394"/>
      <c r="J28" s="261"/>
      <c r="K28" s="238"/>
      <c r="L28" s="307"/>
      <c r="M28" s="319"/>
      <c r="N28" s="319"/>
      <c r="O28" s="7"/>
    </row>
    <row r="29" spans="2:15" s="4" customFormat="1" ht="21" customHeight="1">
      <c r="B29" s="229" t="str">
        <f>+LEFT(C29,4)</f>
        <v>10.2</v>
      </c>
      <c r="C29" s="395" t="s">
        <v>107</v>
      </c>
      <c r="D29" s="244" t="s">
        <v>96</v>
      </c>
      <c r="E29" s="404" t="s">
        <v>308</v>
      </c>
      <c r="F29" s="247">
        <v>2</v>
      </c>
      <c r="G29" s="19">
        <v>1</v>
      </c>
      <c r="H29" s="55"/>
      <c r="I29" s="419" t="s">
        <v>391</v>
      </c>
      <c r="J29" s="259">
        <v>1</v>
      </c>
      <c r="K29" s="236" t="str">
        <f t="shared" ref="K29:K37" si="1">+IF(OR(ISBLANK(F29),ISBLANK(J29)),"",IF(OR(AND(F29=1,J29=1),AND(F29=1,J29=2),AND(F29=1,J29=3)),"Deficiencia de control mayor (diseño y ejecución)",IF(OR(AND(F29=2,J29=2),AND(F29=3,J29=1),AND(F29=3,J29=2),AND(F29=2,J29=1)),"Deficiencia de control (diseño o ejecución)",IF(AND(F29=2,J29=3),"Oportunidad de mejora","Mantenimiento del control"))))</f>
        <v>Deficiencia de control (diseño o ejecución)</v>
      </c>
      <c r="L29" s="307">
        <f t="shared" ref="L29" si="2">+IF(K29="",152,IF(K29="Deficiencia de control mayor (diseño y ejecución)",160,IF(K29="Deficiencia de control (diseño o ejecución)",180,IF(K29="Oportunidad de mejora",200,220))))</f>
        <v>180</v>
      </c>
      <c r="M29" s="319">
        <v>3.5478000000000001</v>
      </c>
      <c r="N29" s="319">
        <f>+L29+M29</f>
        <v>183.5478</v>
      </c>
      <c r="O29" s="7"/>
    </row>
    <row r="30" spans="2:15" s="4" customFormat="1" ht="21" customHeight="1">
      <c r="B30" s="230"/>
      <c r="C30" s="364"/>
      <c r="D30" s="245"/>
      <c r="E30" s="405"/>
      <c r="F30" s="248"/>
      <c r="G30" s="17">
        <v>2</v>
      </c>
      <c r="H30" s="56"/>
      <c r="I30" s="269"/>
      <c r="J30" s="260"/>
      <c r="K30" s="237"/>
      <c r="L30" s="307"/>
      <c r="M30" s="319"/>
      <c r="N30" s="319"/>
      <c r="O30" s="7"/>
    </row>
    <row r="31" spans="2:15" s="4" customFormat="1" ht="21" customHeight="1">
      <c r="B31" s="230"/>
      <c r="C31" s="364"/>
      <c r="D31" s="245"/>
      <c r="E31" s="405"/>
      <c r="F31" s="248"/>
      <c r="G31" s="17">
        <v>3</v>
      </c>
      <c r="H31" s="56"/>
      <c r="I31" s="269"/>
      <c r="J31" s="260"/>
      <c r="K31" s="237"/>
      <c r="L31" s="307"/>
      <c r="M31" s="319"/>
      <c r="N31" s="319"/>
      <c r="O31" s="7"/>
    </row>
    <row r="32" spans="2:15" s="4" customFormat="1" ht="21" customHeight="1">
      <c r="B32" s="230"/>
      <c r="C32" s="364"/>
      <c r="D32" s="245"/>
      <c r="E32" s="405"/>
      <c r="F32" s="248"/>
      <c r="G32" s="17">
        <v>4</v>
      </c>
      <c r="H32" s="56"/>
      <c r="I32" s="269"/>
      <c r="J32" s="260"/>
      <c r="K32" s="237"/>
      <c r="L32" s="307"/>
      <c r="M32" s="319"/>
      <c r="N32" s="319"/>
      <c r="O32" s="7"/>
    </row>
    <row r="33" spans="2:15" s="4" customFormat="1" ht="21" customHeight="1">
      <c r="B33" s="230"/>
      <c r="C33" s="364"/>
      <c r="D33" s="245"/>
      <c r="E33" s="405"/>
      <c r="F33" s="248"/>
      <c r="G33" s="17">
        <v>5</v>
      </c>
      <c r="H33" s="56"/>
      <c r="I33" s="269"/>
      <c r="J33" s="260"/>
      <c r="K33" s="237"/>
      <c r="L33" s="307"/>
      <c r="M33" s="319"/>
      <c r="N33" s="319"/>
      <c r="O33" s="7"/>
    </row>
    <row r="34" spans="2:15" s="4" customFormat="1" ht="21" customHeight="1">
      <c r="B34" s="230"/>
      <c r="C34" s="364"/>
      <c r="D34" s="245"/>
      <c r="E34" s="405"/>
      <c r="F34" s="248"/>
      <c r="G34" s="17">
        <v>6</v>
      </c>
      <c r="H34" s="56"/>
      <c r="I34" s="269"/>
      <c r="J34" s="260"/>
      <c r="K34" s="237"/>
      <c r="L34" s="307"/>
      <c r="M34" s="319"/>
      <c r="N34" s="319"/>
      <c r="O34" s="7"/>
    </row>
    <row r="35" spans="2:15" s="4" customFormat="1" ht="21" customHeight="1">
      <c r="B35" s="230"/>
      <c r="C35" s="364"/>
      <c r="D35" s="245"/>
      <c r="E35" s="405"/>
      <c r="F35" s="248"/>
      <c r="G35" s="17">
        <v>7</v>
      </c>
      <c r="H35" s="56"/>
      <c r="I35" s="269"/>
      <c r="J35" s="260"/>
      <c r="K35" s="237"/>
      <c r="L35" s="307"/>
      <c r="M35" s="319"/>
      <c r="N35" s="319"/>
      <c r="O35" s="7"/>
    </row>
    <row r="36" spans="2:15" s="4" customFormat="1" ht="357" customHeight="1" thickBot="1">
      <c r="B36" s="231"/>
      <c r="C36" s="365"/>
      <c r="D36" s="246"/>
      <c r="E36" s="406"/>
      <c r="F36" s="249"/>
      <c r="G36" s="18">
        <v>8</v>
      </c>
      <c r="H36" s="57"/>
      <c r="I36" s="270"/>
      <c r="J36" s="261"/>
      <c r="K36" s="238"/>
      <c r="L36" s="307"/>
      <c r="M36" s="319"/>
      <c r="N36" s="319"/>
      <c r="O36" s="7"/>
    </row>
    <row r="37" spans="2:15" s="4" customFormat="1" ht="21" customHeight="1">
      <c r="B37" s="229" t="str">
        <f>+LEFT(C37,4)</f>
        <v>10.3</v>
      </c>
      <c r="C37" s="395" t="s">
        <v>108</v>
      </c>
      <c r="D37" s="244" t="s">
        <v>109</v>
      </c>
      <c r="E37" s="415" t="s">
        <v>473</v>
      </c>
      <c r="F37" s="247">
        <v>3</v>
      </c>
      <c r="G37" s="19">
        <v>1</v>
      </c>
      <c r="H37" s="55"/>
      <c r="I37" s="268" t="s">
        <v>475</v>
      </c>
      <c r="J37" s="259">
        <v>2</v>
      </c>
      <c r="K37" s="236" t="str">
        <f t="shared" si="1"/>
        <v>Deficiencia de control (diseño o ejecución)</v>
      </c>
      <c r="L37" s="307">
        <f t="shared" ref="L37" si="3">+IF(K37="",152,IF(K37="Deficiencia de control mayor (diseño y ejecución)",160,IF(K37="Deficiencia de control (diseño o ejecución)",180,IF(K37="Oportunidad de mejora",200,220))))</f>
        <v>180</v>
      </c>
      <c r="M37" s="319">
        <v>3.6457999999999999</v>
      </c>
      <c r="N37" s="319">
        <f>+L37+M37</f>
        <v>183.64580000000001</v>
      </c>
      <c r="O37" s="7"/>
    </row>
    <row r="38" spans="2:15" s="4" customFormat="1" ht="21" customHeight="1">
      <c r="B38" s="230"/>
      <c r="C38" s="364"/>
      <c r="D38" s="245"/>
      <c r="E38" s="305"/>
      <c r="F38" s="248"/>
      <c r="G38" s="17">
        <v>2</v>
      </c>
      <c r="H38" s="56"/>
      <c r="I38" s="269"/>
      <c r="J38" s="260"/>
      <c r="K38" s="237"/>
      <c r="L38" s="307"/>
      <c r="M38" s="319"/>
      <c r="N38" s="319"/>
      <c r="O38" s="7"/>
    </row>
    <row r="39" spans="2:15" s="4" customFormat="1" ht="21" customHeight="1">
      <c r="B39" s="230"/>
      <c r="C39" s="364"/>
      <c r="D39" s="245"/>
      <c r="E39" s="305"/>
      <c r="F39" s="248"/>
      <c r="G39" s="17">
        <v>3</v>
      </c>
      <c r="H39" s="56"/>
      <c r="I39" s="269"/>
      <c r="J39" s="260"/>
      <c r="K39" s="237"/>
      <c r="L39" s="307"/>
      <c r="M39" s="319"/>
      <c r="N39" s="319"/>
      <c r="O39" s="7"/>
    </row>
    <row r="40" spans="2:15" s="4" customFormat="1" ht="21" customHeight="1">
      <c r="B40" s="230"/>
      <c r="C40" s="364"/>
      <c r="D40" s="245"/>
      <c r="E40" s="305"/>
      <c r="F40" s="248"/>
      <c r="G40" s="17">
        <v>4</v>
      </c>
      <c r="H40" s="56"/>
      <c r="I40" s="269"/>
      <c r="J40" s="260"/>
      <c r="K40" s="237"/>
      <c r="L40" s="307"/>
      <c r="M40" s="319"/>
      <c r="N40" s="319"/>
      <c r="O40" s="7"/>
    </row>
    <row r="41" spans="2:15" s="4" customFormat="1" ht="21" customHeight="1">
      <c r="B41" s="230"/>
      <c r="C41" s="364"/>
      <c r="D41" s="245"/>
      <c r="E41" s="305"/>
      <c r="F41" s="248"/>
      <c r="G41" s="17">
        <v>5</v>
      </c>
      <c r="H41" s="56"/>
      <c r="I41" s="269"/>
      <c r="J41" s="260"/>
      <c r="K41" s="237"/>
      <c r="L41" s="307"/>
      <c r="M41" s="319"/>
      <c r="N41" s="319"/>
      <c r="O41" s="7"/>
    </row>
    <row r="42" spans="2:15" s="4" customFormat="1" ht="21" customHeight="1">
      <c r="B42" s="230"/>
      <c r="C42" s="364"/>
      <c r="D42" s="245"/>
      <c r="E42" s="305"/>
      <c r="F42" s="248"/>
      <c r="G42" s="17">
        <v>6</v>
      </c>
      <c r="H42" s="56"/>
      <c r="I42" s="269"/>
      <c r="J42" s="260"/>
      <c r="K42" s="237"/>
      <c r="L42" s="307"/>
      <c r="M42" s="319"/>
      <c r="N42" s="319"/>
      <c r="O42" s="7"/>
    </row>
    <row r="43" spans="2:15" s="4" customFormat="1" ht="21" customHeight="1">
      <c r="B43" s="230"/>
      <c r="C43" s="364"/>
      <c r="D43" s="245"/>
      <c r="E43" s="305"/>
      <c r="F43" s="248"/>
      <c r="G43" s="17">
        <v>7</v>
      </c>
      <c r="H43" s="56"/>
      <c r="I43" s="269"/>
      <c r="J43" s="260"/>
      <c r="K43" s="237"/>
      <c r="L43" s="307"/>
      <c r="M43" s="319"/>
      <c r="N43" s="319"/>
      <c r="O43" s="7"/>
    </row>
    <row r="44" spans="2:15" s="4" customFormat="1" ht="113.25" customHeight="1" thickBot="1">
      <c r="B44" s="231"/>
      <c r="C44" s="365"/>
      <c r="D44" s="246"/>
      <c r="E44" s="306"/>
      <c r="F44" s="249"/>
      <c r="G44" s="18">
        <v>8</v>
      </c>
      <c r="H44" s="57"/>
      <c r="I44" s="270"/>
      <c r="J44" s="261"/>
      <c r="K44" s="238"/>
      <c r="L44" s="307"/>
      <c r="M44" s="319"/>
      <c r="N44" s="319"/>
      <c r="O44" s="7"/>
    </row>
    <row r="45" spans="2:15" s="4" customFormat="1" ht="27" customHeight="1">
      <c r="B45" s="347"/>
      <c r="C45" s="374" t="s">
        <v>110</v>
      </c>
      <c r="D45" s="407" t="s">
        <v>0</v>
      </c>
      <c r="E45" s="401" t="s">
        <v>104</v>
      </c>
      <c r="F45" s="410" t="s">
        <v>68</v>
      </c>
      <c r="G45" s="412" t="s">
        <v>13</v>
      </c>
      <c r="H45" s="413"/>
      <c r="I45" s="413"/>
      <c r="J45" s="410" t="s">
        <v>105</v>
      </c>
      <c r="K45" s="360" t="s">
        <v>31</v>
      </c>
      <c r="L45" s="317"/>
      <c r="M45" s="317"/>
      <c r="N45" s="317"/>
      <c r="O45" s="7"/>
    </row>
    <row r="46" spans="2:15" s="4" customFormat="1" ht="33" customHeight="1">
      <c r="B46" s="348"/>
      <c r="C46" s="375"/>
      <c r="D46" s="408"/>
      <c r="E46" s="402"/>
      <c r="F46" s="384"/>
      <c r="G46" s="386" t="s">
        <v>1</v>
      </c>
      <c r="H46" s="390" t="s">
        <v>2</v>
      </c>
      <c r="I46" s="390" t="s">
        <v>3</v>
      </c>
      <c r="J46" s="384"/>
      <c r="K46" s="361"/>
      <c r="L46" s="317"/>
      <c r="M46" s="317"/>
      <c r="N46" s="317"/>
      <c r="O46" s="7"/>
    </row>
    <row r="47" spans="2:15" s="4" customFormat="1" ht="75" customHeight="1" thickBot="1">
      <c r="B47" s="349"/>
      <c r="C47" s="376"/>
      <c r="D47" s="409"/>
      <c r="E47" s="403"/>
      <c r="F47" s="411"/>
      <c r="G47" s="414"/>
      <c r="H47" s="391"/>
      <c r="I47" s="391"/>
      <c r="J47" s="411"/>
      <c r="K47" s="362"/>
      <c r="L47" s="317"/>
      <c r="M47" s="317"/>
      <c r="N47" s="317"/>
      <c r="O47" s="7"/>
    </row>
    <row r="48" spans="2:15" s="4" customFormat="1" ht="13.5" customHeight="1">
      <c r="B48" s="229" t="str">
        <f>+LEFT(C48,4)</f>
        <v>11.1</v>
      </c>
      <c r="C48" s="395" t="s">
        <v>111</v>
      </c>
      <c r="D48" s="244" t="s">
        <v>112</v>
      </c>
      <c r="E48" s="415" t="s">
        <v>393</v>
      </c>
      <c r="F48" s="259">
        <v>3</v>
      </c>
      <c r="G48" s="19">
        <v>1</v>
      </c>
      <c r="H48" s="55"/>
      <c r="I48" s="295" t="s">
        <v>476</v>
      </c>
      <c r="J48" s="259">
        <v>3</v>
      </c>
      <c r="K48" s="236" t="str">
        <f t="shared" ref="K48:K72" si="4">+IF(OR(ISBLANK(F48),ISBLANK(J48)),"",IF(OR(AND(F48=1,J48=1),AND(F48=1,J48=2),AND(F48=1,J48=3)),"Deficiencia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307">
        <f t="shared" ref="L48" si="5">+IF(K48="",152,IF(K48="Deficiencia de control mayor (diseño y ejecución)",160,IF(K48="Deficiencia de control (diseño o ejecución)",180,IF(K48="Oportunidad de mejora",200,220))))</f>
        <v>220</v>
      </c>
      <c r="M48" s="319">
        <v>3.7896000000000001</v>
      </c>
      <c r="N48" s="319">
        <f>+L48+M48</f>
        <v>223.78960000000001</v>
      </c>
      <c r="O48" s="7"/>
    </row>
    <row r="49" spans="2:15" s="4" customFormat="1" ht="0.75" hidden="1" customHeight="1">
      <c r="B49" s="230"/>
      <c r="C49" s="364"/>
      <c r="D49" s="245"/>
      <c r="E49" s="399"/>
      <c r="F49" s="260"/>
      <c r="G49" s="17">
        <v>2</v>
      </c>
      <c r="H49" s="56"/>
      <c r="I49" s="269"/>
      <c r="J49" s="260"/>
      <c r="K49" s="237"/>
      <c r="L49" s="307"/>
      <c r="M49" s="319"/>
      <c r="N49" s="319"/>
      <c r="O49" s="7"/>
    </row>
    <row r="50" spans="2:15" s="4" customFormat="1" ht="21" customHeight="1">
      <c r="B50" s="230"/>
      <c r="C50" s="364"/>
      <c r="D50" s="245"/>
      <c r="E50" s="399"/>
      <c r="F50" s="260"/>
      <c r="G50" s="17">
        <v>3</v>
      </c>
      <c r="H50" s="56"/>
      <c r="I50" s="269"/>
      <c r="J50" s="260"/>
      <c r="K50" s="237"/>
      <c r="L50" s="307"/>
      <c r="M50" s="319"/>
      <c r="N50" s="319"/>
      <c r="O50" s="7"/>
    </row>
    <row r="51" spans="2:15" s="4" customFormat="1" ht="21" customHeight="1">
      <c r="B51" s="230"/>
      <c r="C51" s="364"/>
      <c r="D51" s="245"/>
      <c r="E51" s="399"/>
      <c r="F51" s="260"/>
      <c r="G51" s="17">
        <v>4</v>
      </c>
      <c r="H51" s="56"/>
      <c r="I51" s="269"/>
      <c r="J51" s="260"/>
      <c r="K51" s="237"/>
      <c r="L51" s="307"/>
      <c r="M51" s="319"/>
      <c r="N51" s="319"/>
      <c r="O51" s="7"/>
    </row>
    <row r="52" spans="2:15" s="4" customFormat="1" ht="21" customHeight="1">
      <c r="B52" s="230"/>
      <c r="C52" s="364"/>
      <c r="D52" s="245"/>
      <c r="E52" s="399"/>
      <c r="F52" s="260"/>
      <c r="G52" s="17">
        <v>5</v>
      </c>
      <c r="H52" s="56"/>
      <c r="I52" s="269"/>
      <c r="J52" s="260"/>
      <c r="K52" s="237"/>
      <c r="L52" s="307"/>
      <c r="M52" s="319"/>
      <c r="N52" s="319"/>
      <c r="O52" s="7"/>
    </row>
    <row r="53" spans="2:15" s="4" customFormat="1" ht="21" customHeight="1">
      <c r="B53" s="230"/>
      <c r="C53" s="364"/>
      <c r="D53" s="245"/>
      <c r="E53" s="399"/>
      <c r="F53" s="260"/>
      <c r="G53" s="17">
        <v>6</v>
      </c>
      <c r="H53" s="56"/>
      <c r="I53" s="269"/>
      <c r="J53" s="260"/>
      <c r="K53" s="237"/>
      <c r="L53" s="307"/>
      <c r="M53" s="319"/>
      <c r="N53" s="319"/>
      <c r="O53" s="7"/>
    </row>
    <row r="54" spans="2:15" s="4" customFormat="1" ht="21" customHeight="1">
      <c r="B54" s="230"/>
      <c r="C54" s="364"/>
      <c r="D54" s="245"/>
      <c r="E54" s="399"/>
      <c r="F54" s="260"/>
      <c r="G54" s="17">
        <v>7</v>
      </c>
      <c r="H54" s="56"/>
      <c r="I54" s="269"/>
      <c r="J54" s="260"/>
      <c r="K54" s="237"/>
      <c r="L54" s="307"/>
      <c r="M54" s="319"/>
      <c r="N54" s="319"/>
      <c r="O54" s="7"/>
    </row>
    <row r="55" spans="2:15" s="4" customFormat="1" ht="342.75" customHeight="1" thickBot="1">
      <c r="B55" s="231"/>
      <c r="C55" s="365"/>
      <c r="D55" s="246"/>
      <c r="E55" s="400"/>
      <c r="F55" s="261"/>
      <c r="G55" s="18">
        <v>8</v>
      </c>
      <c r="H55" s="57"/>
      <c r="I55" s="270"/>
      <c r="J55" s="261"/>
      <c r="K55" s="238"/>
      <c r="L55" s="307"/>
      <c r="M55" s="319"/>
      <c r="N55" s="319"/>
      <c r="O55" s="7"/>
    </row>
    <row r="56" spans="2:15" s="61" customFormat="1" ht="21.75" customHeight="1">
      <c r="B56" s="335" t="str">
        <f>+LEFT(C56,4)</f>
        <v>11.2</v>
      </c>
      <c r="C56" s="335" t="s">
        <v>113</v>
      </c>
      <c r="D56" s="292" t="s">
        <v>112</v>
      </c>
      <c r="E56" s="308" t="s">
        <v>400</v>
      </c>
      <c r="F56" s="381">
        <v>3</v>
      </c>
      <c r="G56" s="59">
        <v>1</v>
      </c>
      <c r="H56" s="60"/>
      <c r="I56" s="420" t="s">
        <v>398</v>
      </c>
      <c r="J56" s="381">
        <v>3</v>
      </c>
      <c r="K56" s="351" t="str">
        <f t="shared" si="4"/>
        <v>Mantenimiento del control</v>
      </c>
      <c r="L56" s="416">
        <f t="shared" ref="L56" si="6">+IF(K56="",152,IF(K56="Deficiencia de control mayor (diseño y ejecución)",160,IF(K56="Deficiencia de control (diseño o ejecución)",180,IF(K56="Oportunidad de mejora",200,220))))</f>
        <v>220</v>
      </c>
      <c r="M56" s="416">
        <v>3.8456000000000001</v>
      </c>
      <c r="N56" s="416">
        <f>+L56+M56</f>
        <v>223.84559999999999</v>
      </c>
    </row>
    <row r="57" spans="2:15" s="61" customFormat="1" ht="21.75" customHeight="1">
      <c r="B57" s="336"/>
      <c r="C57" s="336"/>
      <c r="D57" s="293"/>
      <c r="E57" s="309"/>
      <c r="F57" s="382"/>
      <c r="G57" s="62">
        <v>2</v>
      </c>
      <c r="H57" s="63"/>
      <c r="I57" s="421"/>
      <c r="J57" s="382"/>
      <c r="K57" s="352"/>
      <c r="L57" s="416"/>
      <c r="M57" s="416"/>
      <c r="N57" s="416"/>
    </row>
    <row r="58" spans="2:15" s="61" customFormat="1" ht="21.75" customHeight="1">
      <c r="B58" s="336"/>
      <c r="C58" s="336"/>
      <c r="D58" s="293"/>
      <c r="E58" s="309"/>
      <c r="F58" s="382"/>
      <c r="G58" s="62">
        <v>3</v>
      </c>
      <c r="H58" s="63"/>
      <c r="I58" s="421"/>
      <c r="J58" s="382"/>
      <c r="K58" s="352"/>
      <c r="L58" s="416"/>
      <c r="M58" s="416"/>
      <c r="N58" s="416"/>
    </row>
    <row r="59" spans="2:15" s="61" customFormat="1" ht="21.75" customHeight="1">
      <c r="B59" s="336"/>
      <c r="C59" s="336"/>
      <c r="D59" s="293"/>
      <c r="E59" s="309"/>
      <c r="F59" s="382"/>
      <c r="G59" s="62">
        <v>4</v>
      </c>
      <c r="H59" s="63"/>
      <c r="I59" s="421"/>
      <c r="J59" s="382"/>
      <c r="K59" s="352"/>
      <c r="L59" s="416"/>
      <c r="M59" s="416"/>
      <c r="N59" s="416"/>
    </row>
    <row r="60" spans="2:15" s="61" customFormat="1" ht="21.75" customHeight="1">
      <c r="B60" s="336"/>
      <c r="C60" s="336"/>
      <c r="D60" s="293"/>
      <c r="E60" s="309"/>
      <c r="F60" s="382"/>
      <c r="G60" s="62">
        <v>5</v>
      </c>
      <c r="H60" s="63"/>
      <c r="I60" s="421"/>
      <c r="J60" s="382"/>
      <c r="K60" s="352"/>
      <c r="L60" s="416"/>
      <c r="M60" s="416"/>
      <c r="N60" s="416"/>
    </row>
    <row r="61" spans="2:15" s="61" customFormat="1" ht="21.75" customHeight="1">
      <c r="B61" s="336"/>
      <c r="C61" s="336"/>
      <c r="D61" s="293"/>
      <c r="E61" s="309"/>
      <c r="F61" s="382"/>
      <c r="G61" s="62">
        <v>6</v>
      </c>
      <c r="H61" s="63"/>
      <c r="I61" s="421"/>
      <c r="J61" s="382"/>
      <c r="K61" s="352"/>
      <c r="L61" s="416"/>
      <c r="M61" s="416"/>
      <c r="N61" s="416"/>
    </row>
    <row r="62" spans="2:15" s="61" customFormat="1" ht="21.75" customHeight="1">
      <c r="B62" s="336"/>
      <c r="C62" s="336"/>
      <c r="D62" s="293"/>
      <c r="E62" s="309"/>
      <c r="F62" s="382"/>
      <c r="G62" s="62">
        <v>7</v>
      </c>
      <c r="H62" s="63"/>
      <c r="I62" s="421"/>
      <c r="J62" s="382"/>
      <c r="K62" s="352"/>
      <c r="L62" s="416"/>
      <c r="M62" s="416"/>
      <c r="N62" s="416"/>
    </row>
    <row r="63" spans="2:15" s="61" customFormat="1" ht="61.5" customHeight="1" thickBot="1">
      <c r="B63" s="337"/>
      <c r="C63" s="337"/>
      <c r="D63" s="294"/>
      <c r="E63" s="310"/>
      <c r="F63" s="383"/>
      <c r="G63" s="64">
        <v>8</v>
      </c>
      <c r="H63" s="65"/>
      <c r="I63" s="422"/>
      <c r="J63" s="383"/>
      <c r="K63" s="353"/>
      <c r="L63" s="416"/>
      <c r="M63" s="416"/>
      <c r="N63" s="416"/>
    </row>
    <row r="64" spans="2:15" s="61" customFormat="1" ht="21.75" customHeight="1">
      <c r="B64" s="335" t="str">
        <f>+LEFT(C64,4)</f>
        <v>11.3</v>
      </c>
      <c r="C64" s="335" t="s">
        <v>114</v>
      </c>
      <c r="D64" s="292" t="s">
        <v>115</v>
      </c>
      <c r="E64" s="311" t="s">
        <v>395</v>
      </c>
      <c r="F64" s="381">
        <v>3</v>
      </c>
      <c r="G64" s="59">
        <v>1</v>
      </c>
      <c r="H64" s="60"/>
      <c r="I64" s="420" t="s">
        <v>394</v>
      </c>
      <c r="J64" s="381">
        <v>3</v>
      </c>
      <c r="K64" s="351" t="str">
        <f t="shared" si="4"/>
        <v>Mantenimiento del control</v>
      </c>
      <c r="L64" s="416">
        <f t="shared" ref="L64" si="7">+IF(K64="",152,IF(K64="Deficiencia de control mayor (diseño y ejecución)",160,IF(K64="Deficiencia de control (diseño o ejecución)",180,IF(K64="Oportunidad de mejora",200,220))))</f>
        <v>220</v>
      </c>
      <c r="M64" s="416">
        <v>3.9653999999999998</v>
      </c>
      <c r="N64" s="416">
        <f>+L64+M64</f>
        <v>223.96539999999999</v>
      </c>
    </row>
    <row r="65" spans="2:14" s="61" customFormat="1" ht="16.5">
      <c r="B65" s="336"/>
      <c r="C65" s="336"/>
      <c r="D65" s="293"/>
      <c r="E65" s="309"/>
      <c r="F65" s="382"/>
      <c r="G65" s="62">
        <v>2</v>
      </c>
      <c r="H65" s="63"/>
      <c r="I65" s="421"/>
      <c r="J65" s="382"/>
      <c r="K65" s="352"/>
      <c r="L65" s="416"/>
      <c r="M65" s="416"/>
      <c r="N65" s="416"/>
    </row>
    <row r="66" spans="2:14" s="61" customFormat="1" ht="21.75" customHeight="1">
      <c r="B66" s="336"/>
      <c r="C66" s="336"/>
      <c r="D66" s="293"/>
      <c r="E66" s="309"/>
      <c r="F66" s="382"/>
      <c r="G66" s="62">
        <v>3</v>
      </c>
      <c r="H66" s="63"/>
      <c r="I66" s="421"/>
      <c r="J66" s="382"/>
      <c r="K66" s="352"/>
      <c r="L66" s="416"/>
      <c r="M66" s="416"/>
      <c r="N66" s="416"/>
    </row>
    <row r="67" spans="2:14" s="61" customFormat="1" ht="21.75" customHeight="1">
      <c r="B67" s="336"/>
      <c r="C67" s="336"/>
      <c r="D67" s="293"/>
      <c r="E67" s="309"/>
      <c r="F67" s="382"/>
      <c r="G67" s="62">
        <v>4</v>
      </c>
      <c r="H67" s="63"/>
      <c r="I67" s="421"/>
      <c r="J67" s="382"/>
      <c r="K67" s="352"/>
      <c r="L67" s="416"/>
      <c r="M67" s="416"/>
      <c r="N67" s="416"/>
    </row>
    <row r="68" spans="2:14" s="61" customFormat="1" ht="21.75" customHeight="1">
      <c r="B68" s="336"/>
      <c r="C68" s="336"/>
      <c r="D68" s="293"/>
      <c r="E68" s="309"/>
      <c r="F68" s="382"/>
      <c r="G68" s="62">
        <v>5</v>
      </c>
      <c r="H68" s="63"/>
      <c r="I68" s="421"/>
      <c r="J68" s="382"/>
      <c r="K68" s="352"/>
      <c r="L68" s="416"/>
      <c r="M68" s="416"/>
      <c r="N68" s="416"/>
    </row>
    <row r="69" spans="2:14" s="61" customFormat="1" ht="21.75" customHeight="1">
      <c r="B69" s="336"/>
      <c r="C69" s="336"/>
      <c r="D69" s="293"/>
      <c r="E69" s="309"/>
      <c r="F69" s="382"/>
      <c r="G69" s="62">
        <v>6</v>
      </c>
      <c r="H69" s="63"/>
      <c r="I69" s="421"/>
      <c r="J69" s="382"/>
      <c r="K69" s="352"/>
      <c r="L69" s="416"/>
      <c r="M69" s="416"/>
      <c r="N69" s="416"/>
    </row>
    <row r="70" spans="2:14" s="61" customFormat="1" ht="16.5" customHeight="1">
      <c r="B70" s="336"/>
      <c r="C70" s="336"/>
      <c r="D70" s="293"/>
      <c r="E70" s="309"/>
      <c r="F70" s="382"/>
      <c r="G70" s="62">
        <v>7</v>
      </c>
      <c r="H70" s="63"/>
      <c r="I70" s="421"/>
      <c r="J70" s="382"/>
      <c r="K70" s="352"/>
      <c r="L70" s="416"/>
      <c r="M70" s="416"/>
      <c r="N70" s="416"/>
    </row>
    <row r="71" spans="2:14" s="61" customFormat="1" ht="33" customHeight="1" thickBot="1">
      <c r="B71" s="337"/>
      <c r="C71" s="337"/>
      <c r="D71" s="294"/>
      <c r="E71" s="310"/>
      <c r="F71" s="383"/>
      <c r="G71" s="64">
        <v>8</v>
      </c>
      <c r="H71" s="65"/>
      <c r="I71" s="422"/>
      <c r="J71" s="383"/>
      <c r="K71" s="353"/>
      <c r="L71" s="416"/>
      <c r="M71" s="416"/>
      <c r="N71" s="416"/>
    </row>
    <row r="72" spans="2:14" s="13" customFormat="1" ht="74.25" customHeight="1">
      <c r="B72" s="338" t="str">
        <f>+LEFT(C72,4)</f>
        <v>11.4</v>
      </c>
      <c r="C72" s="335" t="s">
        <v>116</v>
      </c>
      <c r="D72" s="292" t="s">
        <v>117</v>
      </c>
      <c r="E72" s="328" t="s">
        <v>396</v>
      </c>
      <c r="F72" s="259">
        <v>3</v>
      </c>
      <c r="G72" s="59">
        <v>1</v>
      </c>
      <c r="H72" s="60" t="s">
        <v>397</v>
      </c>
      <c r="I72" s="295" t="s">
        <v>399</v>
      </c>
      <c r="J72" s="259">
        <v>3</v>
      </c>
      <c r="K72" s="236" t="str">
        <f t="shared" si="4"/>
        <v>Mantenimiento del control</v>
      </c>
      <c r="L72" s="307">
        <f t="shared" ref="L72" si="8">+IF(K72="",152,IF(K72="Deficiencia de control mayor (diseño y ejecución)",160,IF(K72="Deficiencia de control (diseño o ejecución)",180,IF(K72="Oportunidad de mejora",200,220))))</f>
        <v>220</v>
      </c>
      <c r="M72" s="307">
        <v>4.0122999999999998</v>
      </c>
      <c r="N72" s="307">
        <f>+L72+M72</f>
        <v>224.01230000000001</v>
      </c>
    </row>
    <row r="73" spans="2:14" s="13" customFormat="1" ht="16.5">
      <c r="B73" s="339"/>
      <c r="C73" s="336"/>
      <c r="D73" s="293"/>
      <c r="E73" s="299"/>
      <c r="F73" s="260"/>
      <c r="G73" s="62">
        <v>2</v>
      </c>
      <c r="H73" s="63"/>
      <c r="I73" s="269"/>
      <c r="J73" s="260"/>
      <c r="K73" s="237"/>
      <c r="L73" s="307"/>
      <c r="M73" s="307"/>
      <c r="N73" s="307"/>
    </row>
    <row r="74" spans="2:14" s="13" customFormat="1" ht="16.5">
      <c r="B74" s="339"/>
      <c r="C74" s="336"/>
      <c r="D74" s="293"/>
      <c r="E74" s="299"/>
      <c r="F74" s="260"/>
      <c r="G74" s="62">
        <v>3</v>
      </c>
      <c r="H74" s="63"/>
      <c r="I74" s="269"/>
      <c r="J74" s="260"/>
      <c r="K74" s="237"/>
      <c r="L74" s="307"/>
      <c r="M74" s="307"/>
      <c r="N74" s="307"/>
    </row>
    <row r="75" spans="2:14" s="13" customFormat="1" ht="14.25" customHeight="1">
      <c r="B75" s="339"/>
      <c r="C75" s="336"/>
      <c r="D75" s="293"/>
      <c r="E75" s="299"/>
      <c r="F75" s="260"/>
      <c r="G75" s="62">
        <v>4</v>
      </c>
      <c r="H75" s="63"/>
      <c r="I75" s="269"/>
      <c r="J75" s="260"/>
      <c r="K75" s="237"/>
      <c r="L75" s="307"/>
      <c r="M75" s="307"/>
      <c r="N75" s="307"/>
    </row>
    <row r="76" spans="2:14" ht="16.5">
      <c r="B76" s="339"/>
      <c r="C76" s="336"/>
      <c r="D76" s="293"/>
      <c r="E76" s="299"/>
      <c r="F76" s="260"/>
      <c r="G76" s="17">
        <v>5</v>
      </c>
      <c r="H76" s="56"/>
      <c r="I76" s="269"/>
      <c r="J76" s="260"/>
      <c r="K76" s="237"/>
      <c r="L76" s="307"/>
      <c r="M76" s="307"/>
      <c r="N76" s="307"/>
    </row>
    <row r="77" spans="2:14" ht="1.5" customHeight="1">
      <c r="B77" s="339"/>
      <c r="C77" s="336"/>
      <c r="D77" s="293"/>
      <c r="E77" s="299"/>
      <c r="F77" s="260"/>
      <c r="G77" s="17">
        <v>6</v>
      </c>
      <c r="H77" s="56"/>
      <c r="I77" s="269"/>
      <c r="J77" s="260"/>
      <c r="K77" s="237"/>
      <c r="L77" s="307"/>
      <c r="M77" s="307"/>
      <c r="N77" s="307"/>
    </row>
    <row r="78" spans="2:14" ht="16.5">
      <c r="B78" s="339"/>
      <c r="C78" s="336"/>
      <c r="D78" s="293"/>
      <c r="E78" s="299"/>
      <c r="F78" s="260"/>
      <c r="G78" s="17">
        <v>7</v>
      </c>
      <c r="H78" s="56"/>
      <c r="I78" s="269"/>
      <c r="J78" s="260"/>
      <c r="K78" s="237"/>
      <c r="L78" s="307"/>
      <c r="M78" s="307"/>
      <c r="N78" s="307"/>
    </row>
    <row r="79" spans="2:14" ht="17.25" thickBot="1">
      <c r="B79" s="340"/>
      <c r="C79" s="337"/>
      <c r="D79" s="294"/>
      <c r="E79" s="300"/>
      <c r="F79" s="261"/>
      <c r="G79" s="18">
        <v>8</v>
      </c>
      <c r="H79" s="57"/>
      <c r="I79" s="270"/>
      <c r="J79" s="261"/>
      <c r="K79" s="238"/>
      <c r="L79" s="307"/>
      <c r="M79" s="307"/>
      <c r="N79" s="307"/>
    </row>
    <row r="80" spans="2:14" ht="22.5" customHeight="1">
      <c r="B80" s="341"/>
      <c r="C80" s="341" t="s">
        <v>118</v>
      </c>
      <c r="D80" s="396" t="s">
        <v>0</v>
      </c>
      <c r="E80" s="401" t="s">
        <v>104</v>
      </c>
      <c r="F80" s="384" t="s">
        <v>68</v>
      </c>
      <c r="G80" s="388" t="s">
        <v>13</v>
      </c>
      <c r="H80" s="389"/>
      <c r="I80" s="389"/>
      <c r="J80" s="384" t="s">
        <v>105</v>
      </c>
      <c r="K80" s="354" t="s">
        <v>31</v>
      </c>
      <c r="L80" s="417"/>
      <c r="M80" s="417"/>
      <c r="N80" s="417"/>
    </row>
    <row r="81" spans="2:14" ht="22.5" customHeight="1">
      <c r="B81" s="342"/>
      <c r="C81" s="342"/>
      <c r="D81" s="397"/>
      <c r="E81" s="402"/>
      <c r="F81" s="384"/>
      <c r="G81" s="386" t="s">
        <v>1</v>
      </c>
      <c r="H81" s="390" t="s">
        <v>2</v>
      </c>
      <c r="I81" s="390" t="s">
        <v>3</v>
      </c>
      <c r="J81" s="384"/>
      <c r="K81" s="354"/>
      <c r="L81" s="417"/>
      <c r="M81" s="417"/>
      <c r="N81" s="417"/>
    </row>
    <row r="82" spans="2:14" ht="75" customHeight="1" thickBot="1">
      <c r="B82" s="343"/>
      <c r="C82" s="343"/>
      <c r="D82" s="398"/>
      <c r="E82" s="403"/>
      <c r="F82" s="385"/>
      <c r="G82" s="387"/>
      <c r="H82" s="392"/>
      <c r="I82" s="391"/>
      <c r="J82" s="385"/>
      <c r="K82" s="355"/>
      <c r="L82" s="417"/>
      <c r="M82" s="417"/>
      <c r="N82" s="417"/>
    </row>
    <row r="83" spans="2:14" ht="28.5" customHeight="1">
      <c r="B83" s="229" t="str">
        <f>+LEFT(C83,4)</f>
        <v>12.1</v>
      </c>
      <c r="C83" s="395" t="s">
        <v>119</v>
      </c>
      <c r="D83" s="244" t="s">
        <v>120</v>
      </c>
      <c r="E83" s="264" t="s">
        <v>402</v>
      </c>
      <c r="F83" s="259">
        <v>3</v>
      </c>
      <c r="G83" s="19">
        <v>1</v>
      </c>
      <c r="H83" s="55" t="s">
        <v>411</v>
      </c>
      <c r="I83" s="295" t="s">
        <v>401</v>
      </c>
      <c r="J83" s="259">
        <v>3</v>
      </c>
      <c r="K83" s="236" t="str">
        <f t="shared" ref="K83:K115" si="9">+IF(OR(ISBLANK(F83),ISBLANK(J83)),"",IF(OR(AND(F83=1,J83=1),AND(F83=1,J83=2),AND(F83=1,J83=3)),"Deficiencia de control mayor (diseño y ejecución)",IF(OR(AND(F83=2,J83=2),AND(F83=3,J83=1),AND(F83=3,J83=2),AND(F83=2,J83=1)),"Deficiencia de control (diseño o ejecución)",IF(AND(F83=2,J83=3),"Oportunidad de mejora","Mantenimiento del control"))))</f>
        <v>Mantenimiento del control</v>
      </c>
      <c r="L83" s="307">
        <f t="shared" ref="L83" si="10">+IF(K83="",152,IF(K83="Deficiencia de control mayor (diseño y ejecución)",160,IF(K83="Deficiencia de control (diseño o ejecución)",180,IF(K83="Oportunidad de mejora",200,220))))</f>
        <v>220</v>
      </c>
      <c r="M83" s="319">
        <v>4.1235999999999997</v>
      </c>
      <c r="N83" s="319">
        <f>+L83+M83</f>
        <v>224.12360000000001</v>
      </c>
    </row>
    <row r="84" spans="2:14" ht="28.5" customHeight="1">
      <c r="B84" s="230"/>
      <c r="C84" s="364"/>
      <c r="D84" s="245"/>
      <c r="E84" s="248"/>
      <c r="F84" s="260"/>
      <c r="G84" s="17">
        <v>2</v>
      </c>
      <c r="H84" s="56"/>
      <c r="I84" s="269"/>
      <c r="J84" s="260"/>
      <c r="K84" s="237"/>
      <c r="L84" s="307"/>
      <c r="M84" s="319"/>
      <c r="N84" s="319"/>
    </row>
    <row r="85" spans="2:14" ht="28.5" customHeight="1">
      <c r="B85" s="230"/>
      <c r="C85" s="364"/>
      <c r="D85" s="245"/>
      <c r="E85" s="248"/>
      <c r="F85" s="260"/>
      <c r="G85" s="17">
        <v>3</v>
      </c>
      <c r="H85" s="56"/>
      <c r="I85" s="269"/>
      <c r="J85" s="260"/>
      <c r="K85" s="237"/>
      <c r="L85" s="307"/>
      <c r="M85" s="319"/>
      <c r="N85" s="319"/>
    </row>
    <row r="86" spans="2:14" ht="16.5">
      <c r="B86" s="230"/>
      <c r="C86" s="364"/>
      <c r="D86" s="245"/>
      <c r="E86" s="248"/>
      <c r="F86" s="260"/>
      <c r="G86" s="17">
        <v>4</v>
      </c>
      <c r="H86" s="56"/>
      <c r="I86" s="269"/>
      <c r="J86" s="260"/>
      <c r="K86" s="237"/>
      <c r="L86" s="307"/>
      <c r="M86" s="319"/>
      <c r="N86" s="319"/>
    </row>
    <row r="87" spans="2:14" ht="16.5">
      <c r="B87" s="230"/>
      <c r="C87" s="364"/>
      <c r="D87" s="245"/>
      <c r="E87" s="248"/>
      <c r="F87" s="260"/>
      <c r="G87" s="17">
        <v>5</v>
      </c>
      <c r="H87" s="56"/>
      <c r="I87" s="269"/>
      <c r="J87" s="260"/>
      <c r="K87" s="237"/>
      <c r="L87" s="307"/>
      <c r="M87" s="319"/>
      <c r="N87" s="319"/>
    </row>
    <row r="88" spans="2:14" ht="28.5" customHeight="1">
      <c r="B88" s="230"/>
      <c r="C88" s="364"/>
      <c r="D88" s="245"/>
      <c r="E88" s="248"/>
      <c r="F88" s="260"/>
      <c r="G88" s="17">
        <v>6</v>
      </c>
      <c r="H88" s="56"/>
      <c r="I88" s="269"/>
      <c r="J88" s="260"/>
      <c r="K88" s="237"/>
      <c r="L88" s="307"/>
      <c r="M88" s="319"/>
      <c r="N88" s="319"/>
    </row>
    <row r="89" spans="2:14" ht="16.5">
      <c r="B89" s="230"/>
      <c r="C89" s="364"/>
      <c r="D89" s="245"/>
      <c r="E89" s="248"/>
      <c r="F89" s="260"/>
      <c r="G89" s="17">
        <v>7</v>
      </c>
      <c r="H89" s="56"/>
      <c r="I89" s="269"/>
      <c r="J89" s="260"/>
      <c r="K89" s="237"/>
      <c r="L89" s="307"/>
      <c r="M89" s="319"/>
      <c r="N89" s="319"/>
    </row>
    <row r="90" spans="2:14" ht="36.75" customHeight="1" thickBot="1">
      <c r="B90" s="231"/>
      <c r="C90" s="365"/>
      <c r="D90" s="246"/>
      <c r="E90" s="249"/>
      <c r="F90" s="261"/>
      <c r="G90" s="18">
        <v>8</v>
      </c>
      <c r="H90" s="57"/>
      <c r="I90" s="270"/>
      <c r="J90" s="261"/>
      <c r="K90" s="238"/>
      <c r="L90" s="307"/>
      <c r="M90" s="319"/>
      <c r="N90" s="319"/>
    </row>
    <row r="91" spans="2:14" ht="66">
      <c r="B91" s="229" t="str">
        <f>+LEFT(C91,4)</f>
        <v>12.2</v>
      </c>
      <c r="C91" s="395" t="s">
        <v>121</v>
      </c>
      <c r="D91" s="244" t="s">
        <v>122</v>
      </c>
      <c r="E91" s="332" t="s">
        <v>403</v>
      </c>
      <c r="F91" s="259">
        <v>3</v>
      </c>
      <c r="G91" s="19">
        <v>1</v>
      </c>
      <c r="H91" s="60" t="s">
        <v>397</v>
      </c>
      <c r="I91" s="295" t="s">
        <v>404</v>
      </c>
      <c r="J91" s="259">
        <v>2</v>
      </c>
      <c r="K91" s="236" t="str">
        <f t="shared" si="9"/>
        <v>Deficiencia de control (diseño o ejecución)</v>
      </c>
      <c r="L91" s="307">
        <f t="shared" ref="L91" si="11">+IF(K91="",152,IF(K91="Deficiencia de control mayor (diseño y ejecución)",160,IF(K91="Deficiencia de control (diseño o ejecución)",180,IF(K91="Oportunidad de mejora",200,220))))</f>
        <v>180</v>
      </c>
      <c r="M91" s="319">
        <v>4.2365000000000004</v>
      </c>
      <c r="N91" s="418">
        <f>+L91+M91</f>
        <v>184.23650000000001</v>
      </c>
    </row>
    <row r="92" spans="2:14" ht="16.5">
      <c r="B92" s="230"/>
      <c r="C92" s="364"/>
      <c r="D92" s="245"/>
      <c r="E92" s="399"/>
      <c r="F92" s="260"/>
      <c r="G92" s="17">
        <v>2</v>
      </c>
      <c r="H92" s="56"/>
      <c r="I92" s="269"/>
      <c r="J92" s="260"/>
      <c r="K92" s="237"/>
      <c r="L92" s="307"/>
      <c r="M92" s="319"/>
      <c r="N92" s="418"/>
    </row>
    <row r="93" spans="2:14" ht="16.5">
      <c r="B93" s="230"/>
      <c r="C93" s="364"/>
      <c r="D93" s="245"/>
      <c r="E93" s="399"/>
      <c r="F93" s="260"/>
      <c r="G93" s="17">
        <v>3</v>
      </c>
      <c r="H93" s="56"/>
      <c r="I93" s="269"/>
      <c r="J93" s="260"/>
      <c r="K93" s="237"/>
      <c r="L93" s="307"/>
      <c r="M93" s="319"/>
      <c r="N93" s="418"/>
    </row>
    <row r="94" spans="2:14" ht="16.5">
      <c r="B94" s="230"/>
      <c r="C94" s="364"/>
      <c r="D94" s="245"/>
      <c r="E94" s="399"/>
      <c r="F94" s="260"/>
      <c r="G94" s="17">
        <v>4</v>
      </c>
      <c r="H94" s="56"/>
      <c r="I94" s="269"/>
      <c r="J94" s="260"/>
      <c r="K94" s="237"/>
      <c r="L94" s="307"/>
      <c r="M94" s="319"/>
      <c r="N94" s="418"/>
    </row>
    <row r="95" spans="2:14" ht="16.5">
      <c r="B95" s="230"/>
      <c r="C95" s="364"/>
      <c r="D95" s="245"/>
      <c r="E95" s="399"/>
      <c r="F95" s="260"/>
      <c r="G95" s="17">
        <v>5</v>
      </c>
      <c r="H95" s="56"/>
      <c r="I95" s="269"/>
      <c r="J95" s="260"/>
      <c r="K95" s="237"/>
      <c r="L95" s="307"/>
      <c r="M95" s="319"/>
      <c r="N95" s="418"/>
    </row>
    <row r="96" spans="2:14" ht="16.5">
      <c r="B96" s="230"/>
      <c r="C96" s="364"/>
      <c r="D96" s="245"/>
      <c r="E96" s="399"/>
      <c r="F96" s="260"/>
      <c r="G96" s="17">
        <v>6</v>
      </c>
      <c r="H96" s="56"/>
      <c r="I96" s="269"/>
      <c r="J96" s="260"/>
      <c r="K96" s="237"/>
      <c r="L96" s="307"/>
      <c r="M96" s="319"/>
      <c r="N96" s="418"/>
    </row>
    <row r="97" spans="2:14" ht="16.5">
      <c r="B97" s="230"/>
      <c r="C97" s="364"/>
      <c r="D97" s="245"/>
      <c r="E97" s="399"/>
      <c r="F97" s="260"/>
      <c r="G97" s="17">
        <v>7</v>
      </c>
      <c r="H97" s="56"/>
      <c r="I97" s="269"/>
      <c r="J97" s="260"/>
      <c r="K97" s="237"/>
      <c r="L97" s="307"/>
      <c r="M97" s="319"/>
      <c r="N97" s="418"/>
    </row>
    <row r="98" spans="2:14" ht="96.75" customHeight="1" thickBot="1">
      <c r="B98" s="231"/>
      <c r="C98" s="365"/>
      <c r="D98" s="246"/>
      <c r="E98" s="400"/>
      <c r="F98" s="261"/>
      <c r="G98" s="18">
        <v>8</v>
      </c>
      <c r="H98" s="57"/>
      <c r="I98" s="270"/>
      <c r="J98" s="261"/>
      <c r="K98" s="238"/>
      <c r="L98" s="307"/>
      <c r="M98" s="319"/>
      <c r="N98" s="418"/>
    </row>
    <row r="99" spans="2:14" ht="69.75" customHeight="1">
      <c r="B99" s="229" t="str">
        <f>+LEFT(C99,4)</f>
        <v>12.3</v>
      </c>
      <c r="C99" s="329" t="s">
        <v>123</v>
      </c>
      <c r="D99" s="244" t="s">
        <v>124</v>
      </c>
      <c r="E99" s="332" t="s">
        <v>406</v>
      </c>
      <c r="F99" s="259">
        <v>3</v>
      </c>
      <c r="G99" s="19">
        <v>1</v>
      </c>
      <c r="H99" s="55" t="s">
        <v>409</v>
      </c>
      <c r="I99" s="295" t="s">
        <v>405</v>
      </c>
      <c r="J99" s="259">
        <v>3</v>
      </c>
      <c r="K99" s="236" t="str">
        <f t="shared" si="9"/>
        <v>Mantenimiento del control</v>
      </c>
      <c r="L99" s="307">
        <f t="shared" ref="L99" si="12">+IF(K99="",152,IF(K99="Deficiencia de control mayor (diseño y ejecución)",160,IF(K99="Deficiencia de control (diseño o ejecución)",180,IF(K99="Oportunidad de mejora",200,220))))</f>
        <v>220</v>
      </c>
      <c r="M99" s="319">
        <v>4.2365599999999999</v>
      </c>
      <c r="N99" s="418">
        <f>+L99+M99</f>
        <v>224.23656</v>
      </c>
    </row>
    <row r="100" spans="2:14" ht="16.5">
      <c r="B100" s="230"/>
      <c r="C100" s="330"/>
      <c r="D100" s="245"/>
      <c r="E100" s="333"/>
      <c r="F100" s="260"/>
      <c r="G100" s="17">
        <v>2</v>
      </c>
      <c r="H100" s="56"/>
      <c r="I100" s="269"/>
      <c r="J100" s="260"/>
      <c r="K100" s="237"/>
      <c r="L100" s="307"/>
      <c r="M100" s="319"/>
      <c r="N100" s="418"/>
    </row>
    <row r="101" spans="2:14" ht="16.5">
      <c r="B101" s="230"/>
      <c r="C101" s="330"/>
      <c r="D101" s="245"/>
      <c r="E101" s="333"/>
      <c r="F101" s="260"/>
      <c r="G101" s="17">
        <v>3</v>
      </c>
      <c r="H101" s="56"/>
      <c r="I101" s="269"/>
      <c r="J101" s="260"/>
      <c r="K101" s="237"/>
      <c r="L101" s="307"/>
      <c r="M101" s="319"/>
      <c r="N101" s="418"/>
    </row>
    <row r="102" spans="2:14" ht="16.5">
      <c r="B102" s="230"/>
      <c r="C102" s="330"/>
      <c r="D102" s="245"/>
      <c r="E102" s="333"/>
      <c r="F102" s="260"/>
      <c r="G102" s="17">
        <v>4</v>
      </c>
      <c r="H102" s="56"/>
      <c r="I102" s="269"/>
      <c r="J102" s="260"/>
      <c r="K102" s="237"/>
      <c r="L102" s="307"/>
      <c r="M102" s="319"/>
      <c r="N102" s="418"/>
    </row>
    <row r="103" spans="2:14" ht="16.5">
      <c r="B103" s="230"/>
      <c r="C103" s="330"/>
      <c r="D103" s="245"/>
      <c r="E103" s="333"/>
      <c r="F103" s="260"/>
      <c r="G103" s="17">
        <v>5</v>
      </c>
      <c r="H103" s="56"/>
      <c r="I103" s="269"/>
      <c r="J103" s="260"/>
      <c r="K103" s="237"/>
      <c r="L103" s="307"/>
      <c r="M103" s="319"/>
      <c r="N103" s="418"/>
    </row>
    <row r="104" spans="2:14" ht="16.5">
      <c r="B104" s="230"/>
      <c r="C104" s="330"/>
      <c r="D104" s="245"/>
      <c r="E104" s="333"/>
      <c r="F104" s="260"/>
      <c r="G104" s="17">
        <v>6</v>
      </c>
      <c r="H104" s="56"/>
      <c r="I104" s="269"/>
      <c r="J104" s="260"/>
      <c r="K104" s="237"/>
      <c r="L104" s="307"/>
      <c r="M104" s="319"/>
      <c r="N104" s="418"/>
    </row>
    <row r="105" spans="2:14" ht="16.5">
      <c r="B105" s="230"/>
      <c r="C105" s="330"/>
      <c r="D105" s="245"/>
      <c r="E105" s="333"/>
      <c r="F105" s="260"/>
      <c r="G105" s="17">
        <v>7</v>
      </c>
      <c r="H105" s="56"/>
      <c r="I105" s="269"/>
      <c r="J105" s="260"/>
      <c r="K105" s="237"/>
      <c r="L105" s="307"/>
      <c r="M105" s="319"/>
      <c r="N105" s="418"/>
    </row>
    <row r="106" spans="2:14" ht="44.25" customHeight="1" thickBot="1">
      <c r="B106" s="231"/>
      <c r="C106" s="331"/>
      <c r="D106" s="246"/>
      <c r="E106" s="334"/>
      <c r="F106" s="261"/>
      <c r="G106" s="18">
        <v>8</v>
      </c>
      <c r="H106" s="57"/>
      <c r="I106" s="270"/>
      <c r="J106" s="261"/>
      <c r="K106" s="238"/>
      <c r="L106" s="307"/>
      <c r="M106" s="319"/>
      <c r="N106" s="418"/>
    </row>
    <row r="107" spans="2:14" ht="57.75" customHeight="1">
      <c r="B107" s="229" t="str">
        <f>+LEFT(C107,4)</f>
        <v>12.4</v>
      </c>
      <c r="C107" s="329" t="s">
        <v>125</v>
      </c>
      <c r="D107" s="244" t="s">
        <v>126</v>
      </c>
      <c r="E107" s="332" t="s">
        <v>407</v>
      </c>
      <c r="F107" s="259">
        <v>3</v>
      </c>
      <c r="G107" s="19">
        <v>1</v>
      </c>
      <c r="H107" s="55" t="s">
        <v>409</v>
      </c>
      <c r="I107" s="269" t="s">
        <v>408</v>
      </c>
      <c r="J107" s="259">
        <v>3</v>
      </c>
      <c r="K107" s="236" t="str">
        <f t="shared" si="9"/>
        <v>Mantenimiento del control</v>
      </c>
      <c r="L107" s="307">
        <f t="shared" ref="L107" si="13">+IF(K107="",152,IF(K107="Deficiencia de control mayor (diseño y ejecución)",160,IF(K107="Deficiencia de control (diseño o ejecución)",180,IF(K107="Oportunidad de mejora",200,220))))</f>
        <v>220</v>
      </c>
      <c r="M107" s="319">
        <v>4.2365680000000001</v>
      </c>
      <c r="N107" s="418">
        <f>+L107+M107</f>
        <v>224.23656800000001</v>
      </c>
    </row>
    <row r="108" spans="2:14" ht="16.5">
      <c r="B108" s="230"/>
      <c r="C108" s="330"/>
      <c r="D108" s="245"/>
      <c r="E108" s="333"/>
      <c r="F108" s="260"/>
      <c r="G108" s="17">
        <v>2</v>
      </c>
      <c r="H108" s="56"/>
      <c r="I108" s="269"/>
      <c r="J108" s="260"/>
      <c r="K108" s="237"/>
      <c r="L108" s="307"/>
      <c r="M108" s="319"/>
      <c r="N108" s="418"/>
    </row>
    <row r="109" spans="2:14" ht="16.5">
      <c r="B109" s="230"/>
      <c r="C109" s="330"/>
      <c r="D109" s="245"/>
      <c r="E109" s="333"/>
      <c r="F109" s="260"/>
      <c r="G109" s="17">
        <v>3</v>
      </c>
      <c r="H109" s="56"/>
      <c r="I109" s="269"/>
      <c r="J109" s="260"/>
      <c r="K109" s="237"/>
      <c r="L109" s="307"/>
      <c r="M109" s="319"/>
      <c r="N109" s="418"/>
    </row>
    <row r="110" spans="2:14" ht="16.5">
      <c r="B110" s="230"/>
      <c r="C110" s="330"/>
      <c r="D110" s="245"/>
      <c r="E110" s="333"/>
      <c r="F110" s="260"/>
      <c r="G110" s="17">
        <v>4</v>
      </c>
      <c r="H110" s="56"/>
      <c r="I110" s="269"/>
      <c r="J110" s="260"/>
      <c r="K110" s="237"/>
      <c r="L110" s="307"/>
      <c r="M110" s="319"/>
      <c r="N110" s="418"/>
    </row>
    <row r="111" spans="2:14" ht="16.5">
      <c r="B111" s="230"/>
      <c r="C111" s="330"/>
      <c r="D111" s="245"/>
      <c r="E111" s="333"/>
      <c r="F111" s="260"/>
      <c r="G111" s="17">
        <v>5</v>
      </c>
      <c r="H111" s="56"/>
      <c r="I111" s="269"/>
      <c r="J111" s="260"/>
      <c r="K111" s="237"/>
      <c r="L111" s="307"/>
      <c r="M111" s="319"/>
      <c r="N111" s="418"/>
    </row>
    <row r="112" spans="2:14" ht="16.5">
      <c r="B112" s="230"/>
      <c r="C112" s="330"/>
      <c r="D112" s="245"/>
      <c r="E112" s="333"/>
      <c r="F112" s="260"/>
      <c r="G112" s="17">
        <v>6</v>
      </c>
      <c r="H112" s="56"/>
      <c r="I112" s="269"/>
      <c r="J112" s="260"/>
      <c r="K112" s="237"/>
      <c r="L112" s="307"/>
      <c r="M112" s="319"/>
      <c r="N112" s="418"/>
    </row>
    <row r="113" spans="2:14" ht="16.5">
      <c r="B113" s="230"/>
      <c r="C113" s="330"/>
      <c r="D113" s="245"/>
      <c r="E113" s="333"/>
      <c r="F113" s="260"/>
      <c r="G113" s="17">
        <v>7</v>
      </c>
      <c r="H113" s="56"/>
      <c r="I113" s="269"/>
      <c r="J113" s="260"/>
      <c r="K113" s="237"/>
      <c r="L113" s="307"/>
      <c r="M113" s="319"/>
      <c r="N113" s="418"/>
    </row>
    <row r="114" spans="2:14" ht="17.25" thickBot="1">
      <c r="B114" s="231"/>
      <c r="C114" s="331"/>
      <c r="D114" s="246"/>
      <c r="E114" s="334"/>
      <c r="F114" s="261"/>
      <c r="G114" s="18">
        <v>8</v>
      </c>
      <c r="H114" s="57"/>
      <c r="I114" s="270"/>
      <c r="J114" s="261"/>
      <c r="K114" s="238"/>
      <c r="L114" s="307"/>
      <c r="M114" s="319"/>
      <c r="N114" s="418"/>
    </row>
    <row r="115" spans="2:14" ht="66.75" thickBot="1">
      <c r="B115" s="229" t="str">
        <f>+LEFT(C115,4)</f>
        <v>12.5</v>
      </c>
      <c r="C115" s="395" t="s">
        <v>127</v>
      </c>
      <c r="D115" s="244" t="s">
        <v>128</v>
      </c>
      <c r="E115" s="332" t="s">
        <v>309</v>
      </c>
      <c r="F115" s="259">
        <v>3</v>
      </c>
      <c r="G115" s="19">
        <v>1</v>
      </c>
      <c r="H115" s="60" t="s">
        <v>397</v>
      </c>
      <c r="I115" s="295" t="s">
        <v>410</v>
      </c>
      <c r="J115" s="259">
        <v>2</v>
      </c>
      <c r="K115" s="236" t="str">
        <f t="shared" si="9"/>
        <v>Deficiencia de control (diseño o ejecución)</v>
      </c>
      <c r="L115" s="307">
        <f t="shared" ref="L115" si="14">+IF(K115="",152,IF(K115="Deficiencia de control mayor (diseño y ejecución)",160,IF(K115="Deficiencia de control (diseño o ejecución)",180,IF(K115="Oportunidad de mejora",200,220))))</f>
        <v>180</v>
      </c>
      <c r="M115" s="319">
        <v>4.3569000000000004</v>
      </c>
      <c r="N115" s="319">
        <f>+L115+M115</f>
        <v>184.3569</v>
      </c>
    </row>
    <row r="116" spans="2:14" ht="22.5" customHeight="1">
      <c r="B116" s="230"/>
      <c r="C116" s="364"/>
      <c r="D116" s="245"/>
      <c r="E116" s="399"/>
      <c r="F116" s="260"/>
      <c r="G116" s="17">
        <v>2</v>
      </c>
      <c r="H116" s="55"/>
      <c r="I116" s="269"/>
      <c r="J116" s="260"/>
      <c r="K116" s="237"/>
      <c r="L116" s="307"/>
      <c r="M116" s="319"/>
      <c r="N116" s="319"/>
    </row>
    <row r="117" spans="2:14" ht="22.5" customHeight="1">
      <c r="B117" s="230"/>
      <c r="C117" s="364"/>
      <c r="D117" s="245"/>
      <c r="E117" s="399"/>
      <c r="F117" s="260"/>
      <c r="G117" s="17">
        <v>3</v>
      </c>
      <c r="H117" s="56"/>
      <c r="I117" s="269"/>
      <c r="J117" s="260"/>
      <c r="K117" s="237"/>
      <c r="L117" s="307"/>
      <c r="M117" s="319"/>
      <c r="N117" s="319"/>
    </row>
    <row r="118" spans="2:14" ht="22.5" customHeight="1">
      <c r="B118" s="230"/>
      <c r="C118" s="364"/>
      <c r="D118" s="245"/>
      <c r="E118" s="399"/>
      <c r="F118" s="260"/>
      <c r="G118" s="17">
        <v>4</v>
      </c>
      <c r="H118" s="56"/>
      <c r="I118" s="269"/>
      <c r="J118" s="260"/>
      <c r="K118" s="237"/>
      <c r="L118" s="307"/>
      <c r="M118" s="319"/>
      <c r="N118" s="319"/>
    </row>
    <row r="119" spans="2:14" ht="22.5" customHeight="1">
      <c r="B119" s="230"/>
      <c r="C119" s="364"/>
      <c r="D119" s="245"/>
      <c r="E119" s="399"/>
      <c r="F119" s="260"/>
      <c r="G119" s="17">
        <v>5</v>
      </c>
      <c r="H119" s="56"/>
      <c r="I119" s="269"/>
      <c r="J119" s="260"/>
      <c r="K119" s="237"/>
      <c r="L119" s="307"/>
      <c r="M119" s="319"/>
      <c r="N119" s="319"/>
    </row>
    <row r="120" spans="2:14" ht="22.5" customHeight="1">
      <c r="B120" s="230"/>
      <c r="C120" s="364"/>
      <c r="D120" s="245"/>
      <c r="E120" s="399"/>
      <c r="F120" s="260"/>
      <c r="G120" s="17">
        <v>6</v>
      </c>
      <c r="H120" s="56"/>
      <c r="I120" s="269"/>
      <c r="J120" s="260"/>
      <c r="K120" s="237"/>
      <c r="L120" s="307"/>
      <c r="M120" s="319"/>
      <c r="N120" s="319"/>
    </row>
    <row r="121" spans="2:14" ht="22.5" customHeight="1">
      <c r="B121" s="230"/>
      <c r="C121" s="364"/>
      <c r="D121" s="245"/>
      <c r="E121" s="399"/>
      <c r="F121" s="260"/>
      <c r="G121" s="17">
        <v>7</v>
      </c>
      <c r="H121" s="56"/>
      <c r="I121" s="269"/>
      <c r="J121" s="260"/>
      <c r="K121" s="237"/>
      <c r="L121" s="307"/>
      <c r="M121" s="319"/>
      <c r="N121" s="319"/>
    </row>
    <row r="122" spans="2:14" ht="22.5" customHeight="1" thickBot="1">
      <c r="B122" s="231"/>
      <c r="C122" s="365"/>
      <c r="D122" s="246"/>
      <c r="E122" s="400"/>
      <c r="F122" s="261"/>
      <c r="G122" s="18">
        <v>8</v>
      </c>
      <c r="H122" s="57"/>
      <c r="I122" s="270"/>
      <c r="J122" s="261"/>
      <c r="K122" s="238"/>
      <c r="L122" s="307"/>
      <c r="M122" s="319"/>
      <c r="N122" s="319"/>
    </row>
    <row r="123" spans="2:14" ht="22.5" customHeight="1">
      <c r="D123" s="13"/>
    </row>
    <row r="124" spans="2:14" ht="22.5" customHeight="1">
      <c r="D124" s="13"/>
    </row>
    <row r="125" spans="2:14" ht="22.5" customHeight="1">
      <c r="D125" s="13"/>
    </row>
    <row r="126" spans="2:14" ht="22.5" customHeight="1">
      <c r="D126" s="13"/>
    </row>
    <row r="127" spans="2:14" ht="22.5" customHeight="1">
      <c r="D127" s="13"/>
    </row>
    <row r="128" spans="2:14" ht="22.5" customHeight="1">
      <c r="D128" s="13"/>
    </row>
    <row r="129" spans="4:4" ht="22.5" customHeight="1">
      <c r="D129" s="13"/>
    </row>
    <row r="130" spans="4:4" ht="22.5" customHeight="1">
      <c r="D130" s="13"/>
    </row>
    <row r="131" spans="4:4" ht="22.5" customHeight="1">
      <c r="D131" s="13"/>
    </row>
    <row r="132" spans="4:4" ht="22.5" customHeight="1">
      <c r="D132" s="13"/>
    </row>
    <row r="133" spans="4:4" ht="22.5" customHeight="1">
      <c r="D133" s="13"/>
    </row>
    <row r="134" spans="4:4" ht="22.5" customHeight="1">
      <c r="D134" s="13"/>
    </row>
    <row r="135" spans="4:4" ht="22.5" customHeight="1">
      <c r="D135" s="13"/>
    </row>
    <row r="136" spans="4:4" ht="22.5" customHeight="1">
      <c r="D136" s="13"/>
    </row>
    <row r="137" spans="4:4" ht="22.5" customHeight="1">
      <c r="D137" s="13"/>
    </row>
    <row r="138" spans="4:4" ht="22.5" customHeight="1">
      <c r="D138" s="13"/>
    </row>
    <row r="139" spans="4:4" ht="22.5" customHeight="1">
      <c r="D139" s="13"/>
    </row>
    <row r="140" spans="4:4" ht="22.5" customHeight="1">
      <c r="D140" s="13"/>
    </row>
    <row r="141" spans="4:4" ht="22.5" customHeight="1">
      <c r="D141" s="13"/>
    </row>
    <row r="142" spans="4:4" ht="22.5" customHeight="1">
      <c r="D142" s="13"/>
    </row>
    <row r="143" spans="4:4" ht="22.5" customHeight="1">
      <c r="D143" s="13"/>
    </row>
    <row r="144" spans="4:4" ht="22.5" customHeight="1">
      <c r="D144" s="13"/>
    </row>
    <row r="145" spans="4:4" ht="22.5" customHeight="1">
      <c r="D145" s="13"/>
    </row>
    <row r="146" spans="4:4" ht="22.5" customHeight="1">
      <c r="D146" s="13"/>
    </row>
    <row r="147" spans="4:4" ht="22.5" customHeight="1">
      <c r="D147" s="13"/>
    </row>
    <row r="148" spans="4:4" ht="22.5" customHeight="1">
      <c r="D148" s="13"/>
    </row>
    <row r="149" spans="4:4" ht="22.5" customHeight="1">
      <c r="D149" s="13"/>
    </row>
    <row r="150" spans="4:4" ht="22.5" customHeight="1">
      <c r="D150" s="13"/>
    </row>
    <row r="151" spans="4:4" ht="22.5" customHeight="1">
      <c r="D151" s="13"/>
    </row>
    <row r="152" spans="4:4" ht="22.5" customHeight="1">
      <c r="D152" s="13"/>
    </row>
    <row r="153" spans="4:4" ht="22.5" customHeight="1">
      <c r="D153" s="13"/>
    </row>
    <row r="154" spans="4:4" ht="22.5" customHeight="1">
      <c r="D154" s="13"/>
    </row>
    <row r="155" spans="4:4" ht="22.5" customHeight="1">
      <c r="D155" s="13"/>
    </row>
    <row r="156" spans="4:4" ht="22.5" customHeight="1">
      <c r="D156" s="13"/>
    </row>
    <row r="157" spans="4:4" ht="22.5" customHeight="1">
      <c r="D157" s="13"/>
    </row>
    <row r="158" spans="4:4" ht="22.5" customHeight="1">
      <c r="D158" s="13"/>
    </row>
    <row r="159" spans="4:4" ht="22.5" customHeight="1">
      <c r="D159" s="13"/>
    </row>
    <row r="160" spans="4:4" ht="22.5" customHeight="1">
      <c r="D160" s="13"/>
    </row>
    <row r="161" spans="4:4" ht="22.5" customHeight="1">
      <c r="D161" s="13"/>
    </row>
    <row r="162" spans="4:4" ht="22.5" customHeight="1">
      <c r="D162" s="13"/>
    </row>
    <row r="163" spans="4:4" ht="22.5" customHeight="1">
      <c r="D163" s="13"/>
    </row>
    <row r="164" spans="4:4" ht="22.5" customHeight="1">
      <c r="D164" s="13"/>
    </row>
    <row r="165" spans="4:4" ht="22.5" customHeight="1">
      <c r="D165" s="13"/>
    </row>
    <row r="166" spans="4:4" ht="22.5" customHeight="1">
      <c r="D166" s="13"/>
    </row>
    <row r="167" spans="4:4" ht="22.5" customHeight="1">
      <c r="D167" s="13"/>
    </row>
    <row r="168" spans="4:4" ht="22.5" customHeight="1">
      <c r="D168" s="13"/>
    </row>
    <row r="169" spans="4:4" ht="22.5" customHeight="1">
      <c r="D169" s="13"/>
    </row>
    <row r="170" spans="4:4" ht="22.5" customHeight="1">
      <c r="D170" s="13"/>
    </row>
    <row r="171" spans="4:4" ht="22.5" customHeight="1">
      <c r="D171" s="13"/>
    </row>
    <row r="172" spans="4:4" ht="22.5" customHeight="1">
      <c r="D172" s="13"/>
    </row>
    <row r="173" spans="4:4" ht="22.5" customHeight="1">
      <c r="D173" s="13"/>
    </row>
    <row r="174" spans="4:4" ht="22.5" customHeight="1">
      <c r="D174" s="13"/>
    </row>
    <row r="175" spans="4:4" ht="22.5" customHeight="1">
      <c r="D175" s="13"/>
    </row>
    <row r="176" spans="4:4" ht="22.5" customHeight="1">
      <c r="D176" s="13"/>
    </row>
    <row r="177" spans="4:4" ht="22.5" customHeight="1">
      <c r="D177" s="13"/>
    </row>
    <row r="178" spans="4:4" ht="22.5" customHeight="1">
      <c r="D178" s="13"/>
    </row>
    <row r="179" spans="4:4" ht="22.5" customHeight="1">
      <c r="D179" s="13"/>
    </row>
    <row r="180" spans="4:4" ht="22.5" customHeight="1">
      <c r="D180" s="13"/>
    </row>
    <row r="181" spans="4:4" ht="22.5" customHeight="1">
      <c r="D181" s="13"/>
    </row>
    <row r="182" spans="4:4" ht="22.5" customHeight="1">
      <c r="D182" s="13"/>
    </row>
    <row r="183" spans="4:4" ht="22.5" customHeight="1">
      <c r="D183" s="13"/>
    </row>
    <row r="184" spans="4:4" ht="22.5" customHeight="1">
      <c r="D184" s="13"/>
    </row>
    <row r="185" spans="4:4" ht="22.5" customHeight="1">
      <c r="D185" s="13"/>
    </row>
    <row r="186" spans="4:4" ht="22.5" customHeight="1">
      <c r="D186" s="13"/>
    </row>
    <row r="187" spans="4:4" ht="22.5" customHeight="1">
      <c r="D187" s="13"/>
    </row>
    <row r="188" spans="4:4" ht="22.5" customHeight="1">
      <c r="D188" s="13"/>
    </row>
    <row r="189" spans="4:4" ht="22.5" customHeight="1">
      <c r="D189" s="13"/>
    </row>
    <row r="190" spans="4:4" ht="22.5" customHeight="1">
      <c r="D190" s="13"/>
    </row>
    <row r="191" spans="4:4" ht="22.5" customHeight="1">
      <c r="D191" s="13"/>
    </row>
    <row r="192" spans="4:4" ht="22.5" customHeight="1">
      <c r="D192" s="13"/>
    </row>
    <row r="193" spans="4:4" ht="22.5" customHeight="1">
      <c r="D193" s="13"/>
    </row>
    <row r="194" spans="4:4" ht="22.5" customHeight="1">
      <c r="D194" s="13"/>
    </row>
    <row r="195" spans="4:4" ht="22.5" customHeight="1">
      <c r="D195" s="13"/>
    </row>
    <row r="196" spans="4:4" ht="22.5" customHeight="1">
      <c r="D196" s="13"/>
    </row>
    <row r="197" spans="4:4" ht="22.5" customHeight="1">
      <c r="D197" s="13"/>
    </row>
    <row r="198" spans="4:4" ht="22.5" customHeight="1">
      <c r="D198" s="13"/>
    </row>
  </sheetData>
  <sheetProtection password="D72A" sheet="1" objects="1" scenarios="1" formatCells="0" formatColumns="0" formatRows="0"/>
  <autoFilter ref="C1:C122"/>
  <mergeCells count="176">
    <mergeCell ref="I115:I122"/>
    <mergeCell ref="K83:K90"/>
    <mergeCell ref="K91:K98"/>
    <mergeCell ref="K115:K122"/>
    <mergeCell ref="I29:I36"/>
    <mergeCell ref="I37:I44"/>
    <mergeCell ref="I48:I55"/>
    <mergeCell ref="I56:I63"/>
    <mergeCell ref="I64:I71"/>
    <mergeCell ref="I72:I79"/>
    <mergeCell ref="L107:L114"/>
    <mergeCell ref="M99:M106"/>
    <mergeCell ref="M107:M114"/>
    <mergeCell ref="I83:I90"/>
    <mergeCell ref="I91:I98"/>
    <mergeCell ref="N80:N82"/>
    <mergeCell ref="N83:N90"/>
    <mergeCell ref="N91:N98"/>
    <mergeCell ref="L80:L82"/>
    <mergeCell ref="L83:L90"/>
    <mergeCell ref="L91:L98"/>
    <mergeCell ref="N115:N122"/>
    <mergeCell ref="N18:N20"/>
    <mergeCell ref="N21:N28"/>
    <mergeCell ref="N29:N36"/>
    <mergeCell ref="N37:N44"/>
    <mergeCell ref="N45:N47"/>
    <mergeCell ref="N48:N55"/>
    <mergeCell ref="N56:N63"/>
    <mergeCell ref="N64:N71"/>
    <mergeCell ref="N72:N79"/>
    <mergeCell ref="N99:N106"/>
    <mergeCell ref="N107:N114"/>
    <mergeCell ref="L115:L122"/>
    <mergeCell ref="M18:M20"/>
    <mergeCell ref="M21:M28"/>
    <mergeCell ref="M29:M36"/>
    <mergeCell ref="M37:M44"/>
    <mergeCell ref="M45:M47"/>
    <mergeCell ref="M48:M55"/>
    <mergeCell ref="M56:M63"/>
    <mergeCell ref="M64:M71"/>
    <mergeCell ref="M72:M79"/>
    <mergeCell ref="M80:M82"/>
    <mergeCell ref="M83:M90"/>
    <mergeCell ref="M91:M98"/>
    <mergeCell ref="M115:M122"/>
    <mergeCell ref="L18:L20"/>
    <mergeCell ref="L21:L28"/>
    <mergeCell ref="L29:L36"/>
    <mergeCell ref="L37:L44"/>
    <mergeCell ref="L45:L47"/>
    <mergeCell ref="L48:L55"/>
    <mergeCell ref="L56:L63"/>
    <mergeCell ref="L64:L71"/>
    <mergeCell ref="L72:L79"/>
    <mergeCell ref="L99:L106"/>
    <mergeCell ref="C29:C36"/>
    <mergeCell ref="D29:D36"/>
    <mergeCell ref="E29:E36"/>
    <mergeCell ref="F29:F36"/>
    <mergeCell ref="J29:J36"/>
    <mergeCell ref="J48:J55"/>
    <mergeCell ref="C45:C47"/>
    <mergeCell ref="D45:D47"/>
    <mergeCell ref="E45:E47"/>
    <mergeCell ref="F45:F47"/>
    <mergeCell ref="G45:I45"/>
    <mergeCell ref="J45:J47"/>
    <mergeCell ref="G46:G47"/>
    <mergeCell ref="I46:I47"/>
    <mergeCell ref="C48:C55"/>
    <mergeCell ref="D48:D55"/>
    <mergeCell ref="E48:E55"/>
    <mergeCell ref="F48:F55"/>
    <mergeCell ref="C56:C63"/>
    <mergeCell ref="E56:E63"/>
    <mergeCell ref="D56:D63"/>
    <mergeCell ref="C64:C71"/>
    <mergeCell ref="D64:D71"/>
    <mergeCell ref="E64:E71"/>
    <mergeCell ref="C37:C44"/>
    <mergeCell ref="D37:D44"/>
    <mergeCell ref="E37:E44"/>
    <mergeCell ref="C115:C122"/>
    <mergeCell ref="D115:D122"/>
    <mergeCell ref="D80:D82"/>
    <mergeCell ref="C91:C98"/>
    <mergeCell ref="E91:E98"/>
    <mergeCell ref="C80:C82"/>
    <mergeCell ref="C83:C90"/>
    <mergeCell ref="E83:E90"/>
    <mergeCell ref="D72:D79"/>
    <mergeCell ref="D83:D90"/>
    <mergeCell ref="D91:D98"/>
    <mergeCell ref="E115:E122"/>
    <mergeCell ref="E80:E82"/>
    <mergeCell ref="C72:C79"/>
    <mergeCell ref="E72:E79"/>
    <mergeCell ref="C99:C106"/>
    <mergeCell ref="D99:D106"/>
    <mergeCell ref="E99:E106"/>
    <mergeCell ref="E18:E20"/>
    <mergeCell ref="J56:J63"/>
    <mergeCell ref="J115:J122"/>
    <mergeCell ref="F72:F79"/>
    <mergeCell ref="J72:J79"/>
    <mergeCell ref="J80:J82"/>
    <mergeCell ref="J83:J90"/>
    <mergeCell ref="J91:J98"/>
    <mergeCell ref="J64:J71"/>
    <mergeCell ref="F56:F63"/>
    <mergeCell ref="G81:G82"/>
    <mergeCell ref="G80:I80"/>
    <mergeCell ref="I81:I82"/>
    <mergeCell ref="F91:F98"/>
    <mergeCell ref="F80:F82"/>
    <mergeCell ref="F83:F90"/>
    <mergeCell ref="F115:F122"/>
    <mergeCell ref="F64:F71"/>
    <mergeCell ref="F37:F44"/>
    <mergeCell ref="J37:J44"/>
    <mergeCell ref="H19:H20"/>
    <mergeCell ref="H46:H47"/>
    <mergeCell ref="H81:H82"/>
    <mergeCell ref="I21:I28"/>
    <mergeCell ref="C15:K15"/>
    <mergeCell ref="C16:K16"/>
    <mergeCell ref="K48:K55"/>
    <mergeCell ref="K56:K63"/>
    <mergeCell ref="K64:K71"/>
    <mergeCell ref="K72:K79"/>
    <mergeCell ref="K80:K82"/>
    <mergeCell ref="K18:K20"/>
    <mergeCell ref="K21:K28"/>
    <mergeCell ref="K29:K36"/>
    <mergeCell ref="K37:K44"/>
    <mergeCell ref="K45:K47"/>
    <mergeCell ref="C21:C28"/>
    <mergeCell ref="E21:E28"/>
    <mergeCell ref="F21:F28"/>
    <mergeCell ref="G19:G20"/>
    <mergeCell ref="D21:D28"/>
    <mergeCell ref="J18:J20"/>
    <mergeCell ref="J21:J28"/>
    <mergeCell ref="C18:C20"/>
    <mergeCell ref="F18:F20"/>
    <mergeCell ref="D18:D20"/>
    <mergeCell ref="I19:I20"/>
    <mergeCell ref="G18:I18"/>
    <mergeCell ref="B83:B90"/>
    <mergeCell ref="B91:B98"/>
    <mergeCell ref="B115:B122"/>
    <mergeCell ref="B48:B55"/>
    <mergeCell ref="B56:B63"/>
    <mergeCell ref="B64:B71"/>
    <mergeCell ref="B72:B79"/>
    <mergeCell ref="B80:B82"/>
    <mergeCell ref="B18:B20"/>
    <mergeCell ref="B21:B28"/>
    <mergeCell ref="B29:B36"/>
    <mergeCell ref="B37:B44"/>
    <mergeCell ref="B45:B47"/>
    <mergeCell ref="B99:B106"/>
    <mergeCell ref="B107:B114"/>
    <mergeCell ref="F99:F106"/>
    <mergeCell ref="K99:K106"/>
    <mergeCell ref="C107:C114"/>
    <mergeCell ref="D107:D114"/>
    <mergeCell ref="E107:E114"/>
    <mergeCell ref="F107:F114"/>
    <mergeCell ref="I99:I106"/>
    <mergeCell ref="I107:I114"/>
    <mergeCell ref="J107:J114"/>
    <mergeCell ref="K107:K114"/>
    <mergeCell ref="J99:J106"/>
  </mergeCells>
  <dataValidations count="1">
    <dataValidation type="list" allowBlank="1" showInputMessage="1" showErrorMessage="1" sqref="J48:J79 J21:J44 F48:F79 F83:F122 F21:F44 J83:J122">
      <formula1>"1,2,3"</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N138"/>
  <sheetViews>
    <sheetView showGridLines="0" topLeftCell="A115" zoomScale="70" zoomScaleNormal="70" workbookViewId="0">
      <selection activeCell="I131" sqref="I131:I138"/>
    </sheetView>
  </sheetViews>
  <sheetFormatPr baseColWidth="10" defaultColWidth="9.140625" defaultRowHeight="32.25" customHeight="1"/>
  <cols>
    <col min="1" max="1" width="2.5703125" style="6" customWidth="1"/>
    <col min="2" max="2" width="4.42578125" style="6" hidden="1" customWidth="1"/>
    <col min="3" max="3" width="37.42578125" style="6" customWidth="1"/>
    <col min="4" max="4" width="22.85546875" style="6" customWidth="1"/>
    <col min="5" max="5" width="74.140625" style="6" customWidth="1"/>
    <col min="6" max="6" width="7.42578125" style="6" customWidth="1"/>
    <col min="7" max="7" width="3.5703125" style="6" bestFit="1" customWidth="1"/>
    <col min="8" max="8" width="26" style="6" customWidth="1"/>
    <col min="9" max="9" width="81" style="6" customWidth="1"/>
    <col min="10" max="10" width="7.42578125" style="6" customWidth="1"/>
    <col min="11" max="11" width="10.28515625" style="6" customWidth="1"/>
    <col min="12" max="14" width="9.140625" style="66"/>
    <col min="15" max="16384" width="9.140625" style="6"/>
  </cols>
  <sheetData>
    <row r="1" spans="2:14" ht="12.75"/>
    <row r="2" spans="2:14" ht="12.75"/>
    <row r="3" spans="2:14" ht="12.75"/>
    <row r="4" spans="2:14" ht="12.75"/>
    <row r="5" spans="2:14" ht="12.75"/>
    <row r="6" spans="2:14" ht="12.75"/>
    <row r="7" spans="2:14" ht="12.75"/>
    <row r="9" spans="2:14" ht="12.75"/>
    <row r="11" spans="2:14" ht="12.75">
      <c r="C11" s="67"/>
      <c r="D11" s="67"/>
      <c r="E11" s="67"/>
      <c r="F11" s="67"/>
      <c r="G11" s="67"/>
      <c r="H11" s="67"/>
      <c r="I11" s="67"/>
    </row>
    <row r="12" spans="2:14" ht="26.25" customHeight="1">
      <c r="C12" s="436" t="s">
        <v>129</v>
      </c>
      <c r="D12" s="436"/>
      <c r="E12" s="436"/>
      <c r="F12" s="436"/>
      <c r="G12" s="436"/>
      <c r="H12" s="436"/>
      <c r="I12" s="436"/>
      <c r="J12" s="436"/>
      <c r="K12" s="436"/>
    </row>
    <row r="13" spans="2:14" ht="66.75" customHeight="1">
      <c r="C13" s="437" t="s">
        <v>130</v>
      </c>
      <c r="D13" s="437"/>
      <c r="E13" s="437"/>
      <c r="F13" s="437"/>
      <c r="G13" s="437"/>
      <c r="H13" s="437"/>
      <c r="I13" s="437"/>
      <c r="J13" s="437"/>
      <c r="K13" s="437"/>
    </row>
    <row r="14" spans="2:14" ht="12.75"/>
    <row r="15" spans="2:14" ht="12.75" customHeight="1">
      <c r="B15" s="426" t="s">
        <v>11</v>
      </c>
      <c r="C15" s="426" t="s">
        <v>421</v>
      </c>
      <c r="D15" s="458" t="s">
        <v>0</v>
      </c>
      <c r="E15" s="491" t="s">
        <v>422</v>
      </c>
      <c r="F15" s="474" t="s">
        <v>423</v>
      </c>
      <c r="G15" s="444" t="s">
        <v>13</v>
      </c>
      <c r="H15" s="444"/>
      <c r="I15" s="444"/>
      <c r="J15" s="474" t="s">
        <v>424</v>
      </c>
      <c r="K15" s="434" t="s">
        <v>31</v>
      </c>
      <c r="L15" s="503"/>
      <c r="M15" s="503"/>
      <c r="N15" s="503"/>
    </row>
    <row r="16" spans="2:14" ht="15" customHeight="1">
      <c r="B16" s="427"/>
      <c r="C16" s="427"/>
      <c r="D16" s="458"/>
      <c r="E16" s="492"/>
      <c r="F16" s="474"/>
      <c r="G16" s="444"/>
      <c r="H16" s="444"/>
      <c r="I16" s="444"/>
      <c r="J16" s="474"/>
      <c r="K16" s="434"/>
      <c r="L16" s="503"/>
      <c r="M16" s="503"/>
      <c r="N16" s="503"/>
    </row>
    <row r="17" spans="2:14" ht="27.75" customHeight="1">
      <c r="B17" s="427"/>
      <c r="C17" s="427"/>
      <c r="D17" s="458"/>
      <c r="E17" s="492"/>
      <c r="F17" s="474"/>
      <c r="G17" s="444" t="s">
        <v>1</v>
      </c>
      <c r="H17" s="458" t="s">
        <v>2</v>
      </c>
      <c r="I17" s="458" t="s">
        <v>3</v>
      </c>
      <c r="J17" s="474"/>
      <c r="K17" s="434"/>
      <c r="L17" s="503"/>
      <c r="M17" s="503"/>
      <c r="N17" s="503"/>
    </row>
    <row r="18" spans="2:14" ht="72" customHeight="1" thickBot="1">
      <c r="B18" s="427"/>
      <c r="C18" s="427"/>
      <c r="D18" s="458"/>
      <c r="E18" s="493"/>
      <c r="F18" s="474"/>
      <c r="G18" s="444"/>
      <c r="H18" s="444"/>
      <c r="I18" s="444"/>
      <c r="J18" s="474"/>
      <c r="K18" s="435"/>
      <c r="L18" s="503"/>
      <c r="M18" s="503"/>
      <c r="N18" s="503"/>
    </row>
    <row r="19" spans="2:14" s="69" customFormat="1" ht="36" customHeight="1">
      <c r="B19" s="423" t="str">
        <f>+LEFT(C19,4)</f>
        <v>13.1</v>
      </c>
      <c r="C19" s="445" t="s">
        <v>131</v>
      </c>
      <c r="D19" s="449" t="s">
        <v>132</v>
      </c>
      <c r="E19" s="446" t="s">
        <v>310</v>
      </c>
      <c r="F19" s="452">
        <v>3</v>
      </c>
      <c r="G19" s="68">
        <v>1</v>
      </c>
      <c r="H19" s="68"/>
      <c r="I19" s="519" t="s">
        <v>412</v>
      </c>
      <c r="J19" s="455">
        <v>3</v>
      </c>
      <c r="K19" s="429" t="str">
        <f t="shared" ref="K19" si="0">+IF(OR(ISBLANK(F19),ISBLANK(J19)),"",IF(OR(AND(F19=1,J19=1),AND(F19=1,J19=2),AND(F19=1,J19=3)),"Deficiencia de control mayor (diseño y ejecución)",IF(OR(AND(F19=2,J19=2),AND(F19=3,J19=1),AND(F19=3,J19=2),AND(F19=2,J19=1)),"Deficiencia de control (diseño o ejecución)",IF(AND(F19=2,J19=3),"Oportunidad de mejora","Mantenimiento del control"))))</f>
        <v>Mantenimiento del control</v>
      </c>
      <c r="L19" s="504">
        <f>+IF(K19="",231,IF(K19="Deficiencia de control mayor (diseño y ejecución)",240,IF(K19="Deficiencia de control (diseño o ejecución)",260,IF(K19="Oportunidad de mejora",280,300))))</f>
        <v>300</v>
      </c>
      <c r="M19" s="506">
        <v>4.4569000000000001</v>
      </c>
      <c r="N19" s="506">
        <f>+L19+M19</f>
        <v>304.45690000000002</v>
      </c>
    </row>
    <row r="20" spans="2:14" s="69" customFormat="1" ht="12.75">
      <c r="B20" s="424"/>
      <c r="C20" s="439"/>
      <c r="D20" s="450"/>
      <c r="E20" s="447"/>
      <c r="F20" s="453"/>
      <c r="G20" s="70">
        <v>2</v>
      </c>
      <c r="H20" s="70"/>
      <c r="I20" s="520"/>
      <c r="J20" s="456"/>
      <c r="K20" s="430"/>
      <c r="L20" s="504"/>
      <c r="M20" s="506"/>
      <c r="N20" s="506"/>
    </row>
    <row r="21" spans="2:14" s="69" customFormat="1" ht="12.75">
      <c r="B21" s="424"/>
      <c r="C21" s="439"/>
      <c r="D21" s="450"/>
      <c r="E21" s="447"/>
      <c r="F21" s="453"/>
      <c r="G21" s="70">
        <v>3</v>
      </c>
      <c r="H21" s="70"/>
      <c r="I21" s="520"/>
      <c r="J21" s="456"/>
      <c r="K21" s="430"/>
      <c r="L21" s="504"/>
      <c r="M21" s="506"/>
      <c r="N21" s="506"/>
    </row>
    <row r="22" spans="2:14" s="69" customFormat="1" ht="12.75">
      <c r="B22" s="424"/>
      <c r="C22" s="439"/>
      <c r="D22" s="450"/>
      <c r="E22" s="447"/>
      <c r="F22" s="453"/>
      <c r="G22" s="70">
        <v>4</v>
      </c>
      <c r="H22" s="70"/>
      <c r="I22" s="520"/>
      <c r="J22" s="456"/>
      <c r="K22" s="430"/>
      <c r="L22" s="504"/>
      <c r="M22" s="506"/>
      <c r="N22" s="506"/>
    </row>
    <row r="23" spans="2:14" s="69" customFormat="1" ht="12.75">
      <c r="B23" s="424"/>
      <c r="C23" s="439"/>
      <c r="D23" s="450"/>
      <c r="E23" s="447"/>
      <c r="F23" s="453"/>
      <c r="G23" s="70">
        <v>5</v>
      </c>
      <c r="H23" s="70"/>
      <c r="I23" s="520"/>
      <c r="J23" s="456"/>
      <c r="K23" s="430"/>
      <c r="L23" s="504"/>
      <c r="M23" s="506"/>
      <c r="N23" s="506"/>
    </row>
    <row r="24" spans="2:14" s="69" customFormat="1" ht="12.75">
      <c r="B24" s="424"/>
      <c r="C24" s="439"/>
      <c r="D24" s="450"/>
      <c r="E24" s="447"/>
      <c r="F24" s="453"/>
      <c r="G24" s="70">
        <v>6</v>
      </c>
      <c r="H24" s="70"/>
      <c r="I24" s="520"/>
      <c r="J24" s="456"/>
      <c r="K24" s="430"/>
      <c r="L24" s="504"/>
      <c r="M24" s="506"/>
      <c r="N24" s="506"/>
    </row>
    <row r="25" spans="2:14" s="69" customFormat="1" ht="12.75">
      <c r="B25" s="424"/>
      <c r="C25" s="439"/>
      <c r="D25" s="450"/>
      <c r="E25" s="447"/>
      <c r="F25" s="453"/>
      <c r="G25" s="70">
        <v>7</v>
      </c>
      <c r="H25" s="70"/>
      <c r="I25" s="520"/>
      <c r="J25" s="456"/>
      <c r="K25" s="430"/>
      <c r="L25" s="504"/>
      <c r="M25" s="506"/>
      <c r="N25" s="506"/>
    </row>
    <row r="26" spans="2:14" ht="13.5" thickBot="1">
      <c r="B26" s="425"/>
      <c r="C26" s="440"/>
      <c r="D26" s="451"/>
      <c r="E26" s="448"/>
      <c r="F26" s="454"/>
      <c r="G26" s="71">
        <v>8</v>
      </c>
      <c r="H26" s="71"/>
      <c r="I26" s="521"/>
      <c r="J26" s="457"/>
      <c r="K26" s="431"/>
      <c r="L26" s="504"/>
      <c r="M26" s="506"/>
      <c r="N26" s="506"/>
    </row>
    <row r="27" spans="2:14" s="69" customFormat="1" ht="12.75">
      <c r="B27" s="423" t="str">
        <f>+LEFT(C27,4)</f>
        <v>13.2</v>
      </c>
      <c r="C27" s="438" t="s">
        <v>133</v>
      </c>
      <c r="D27" s="449" t="s">
        <v>134</v>
      </c>
      <c r="E27" s="441" t="s">
        <v>425</v>
      </c>
      <c r="F27" s="452">
        <v>3</v>
      </c>
      <c r="G27" s="68">
        <v>1</v>
      </c>
      <c r="H27" s="68"/>
      <c r="I27" s="507" t="s">
        <v>426</v>
      </c>
      <c r="J27" s="455">
        <v>3</v>
      </c>
      <c r="K27" s="429" t="str">
        <f t="shared" ref="K27:K43" si="1">+IF(OR(ISBLANK(F27),ISBLANK(J27)),"",IF(OR(AND(F27=1,J27=1),AND(F27=1,J27=2),AND(F27=1,J27=3)),"Deficiencia de control mayor (diseño y ejecución)",IF(OR(AND(F27=2,J27=2),AND(F27=3,J27=1),AND(F27=3,J27=2),AND(F27=2,J27=1)),"Deficiencia de control (diseño o ejecución)",IF(AND(F27=2,J27=3),"Oportunidad de mejora","Mantenimiento del control"))))</f>
        <v>Mantenimiento del control</v>
      </c>
      <c r="L27" s="504">
        <f t="shared" ref="L27" si="2">+IF(K27="",231,IF(K27="Deficiencia de control mayor (diseño y ejecución)",240,IF(K27="Deficiencia de control (diseño o ejecución)",260,IF(K27="Oportunidad de mejora",280,300))))</f>
        <v>300</v>
      </c>
      <c r="M27" s="506">
        <v>4.5632000000000001</v>
      </c>
      <c r="N27" s="506">
        <f>+L27+M27</f>
        <v>304.56319999999999</v>
      </c>
    </row>
    <row r="28" spans="2:14" s="69" customFormat="1" ht="12.75">
      <c r="B28" s="424"/>
      <c r="C28" s="439"/>
      <c r="D28" s="450"/>
      <c r="E28" s="442"/>
      <c r="F28" s="453"/>
      <c r="G28" s="70">
        <v>2</v>
      </c>
      <c r="H28" s="70"/>
      <c r="I28" s="508"/>
      <c r="J28" s="456"/>
      <c r="K28" s="430"/>
      <c r="L28" s="504"/>
      <c r="M28" s="506"/>
      <c r="N28" s="506"/>
    </row>
    <row r="29" spans="2:14" s="69" customFormat="1" ht="12.75">
      <c r="B29" s="424"/>
      <c r="C29" s="439"/>
      <c r="D29" s="450"/>
      <c r="E29" s="442"/>
      <c r="F29" s="453"/>
      <c r="G29" s="70">
        <v>3</v>
      </c>
      <c r="H29" s="70"/>
      <c r="I29" s="508"/>
      <c r="J29" s="456"/>
      <c r="K29" s="430"/>
      <c r="L29" s="504"/>
      <c r="M29" s="506"/>
      <c r="N29" s="506"/>
    </row>
    <row r="30" spans="2:14" s="69" customFormat="1" ht="12.75">
      <c r="B30" s="424"/>
      <c r="C30" s="439"/>
      <c r="D30" s="450"/>
      <c r="E30" s="442"/>
      <c r="F30" s="453"/>
      <c r="G30" s="70">
        <v>4</v>
      </c>
      <c r="H30" s="70"/>
      <c r="I30" s="508"/>
      <c r="J30" s="456"/>
      <c r="K30" s="430"/>
      <c r="L30" s="504"/>
      <c r="M30" s="506"/>
      <c r="N30" s="506"/>
    </row>
    <row r="31" spans="2:14" s="69" customFormat="1" ht="12.75">
      <c r="B31" s="424"/>
      <c r="C31" s="439"/>
      <c r="D31" s="450"/>
      <c r="E31" s="442"/>
      <c r="F31" s="453"/>
      <c r="G31" s="70">
        <v>5</v>
      </c>
      <c r="H31" s="70"/>
      <c r="I31" s="508"/>
      <c r="J31" s="456"/>
      <c r="K31" s="430"/>
      <c r="L31" s="504"/>
      <c r="M31" s="506"/>
      <c r="N31" s="506"/>
    </row>
    <row r="32" spans="2:14" s="69" customFormat="1" ht="12.75">
      <c r="B32" s="424"/>
      <c r="C32" s="439"/>
      <c r="D32" s="450"/>
      <c r="E32" s="442"/>
      <c r="F32" s="453"/>
      <c r="G32" s="70">
        <v>6</v>
      </c>
      <c r="H32" s="70"/>
      <c r="I32" s="508"/>
      <c r="J32" s="456"/>
      <c r="K32" s="430"/>
      <c r="L32" s="504"/>
      <c r="M32" s="506"/>
      <c r="N32" s="506"/>
    </row>
    <row r="33" spans="1:14" s="69" customFormat="1" ht="12.75">
      <c r="B33" s="424"/>
      <c r="C33" s="439"/>
      <c r="D33" s="450"/>
      <c r="E33" s="442"/>
      <c r="F33" s="453"/>
      <c r="G33" s="70">
        <v>7</v>
      </c>
      <c r="H33" s="70"/>
      <c r="I33" s="508"/>
      <c r="J33" s="456"/>
      <c r="K33" s="430"/>
      <c r="L33" s="504"/>
      <c r="M33" s="506"/>
      <c r="N33" s="506"/>
    </row>
    <row r="34" spans="1:14" ht="85.5" customHeight="1" thickBot="1">
      <c r="B34" s="425"/>
      <c r="C34" s="440"/>
      <c r="D34" s="451"/>
      <c r="E34" s="443"/>
      <c r="F34" s="454"/>
      <c r="G34" s="71">
        <v>8</v>
      </c>
      <c r="H34" s="71"/>
      <c r="I34" s="509"/>
      <c r="J34" s="457"/>
      <c r="K34" s="431"/>
      <c r="L34" s="504"/>
      <c r="M34" s="506"/>
      <c r="N34" s="506"/>
    </row>
    <row r="35" spans="1:14" ht="12.75">
      <c r="B35" s="423" t="str">
        <f>+LEFT(C35,4)</f>
        <v>13.3</v>
      </c>
      <c r="C35" s="438" t="s">
        <v>135</v>
      </c>
      <c r="D35" s="449" t="s">
        <v>134</v>
      </c>
      <c r="E35" s="446" t="s">
        <v>311</v>
      </c>
      <c r="F35" s="452">
        <v>3</v>
      </c>
      <c r="G35" s="68">
        <v>1</v>
      </c>
      <c r="H35" s="68"/>
      <c r="I35" s="519" t="s">
        <v>311</v>
      </c>
      <c r="J35" s="455">
        <v>3</v>
      </c>
      <c r="K35" s="429" t="str">
        <f t="shared" si="1"/>
        <v>Mantenimiento del control</v>
      </c>
      <c r="L35" s="504">
        <f t="shared" ref="L35" si="3">+IF(K35="",231,IF(K35="Deficiencia de control mayor (diseño y ejecución)",240,IF(K35="Deficiencia de control (diseño o ejecución)",260,IF(K35="Oportunidad de mejora",280,300))))</f>
        <v>300</v>
      </c>
      <c r="M35" s="506">
        <v>4.6321000000000003</v>
      </c>
      <c r="N35" s="506">
        <f>+L35+M35</f>
        <v>304.63209999999998</v>
      </c>
    </row>
    <row r="36" spans="1:14" ht="12.75">
      <c r="B36" s="424"/>
      <c r="C36" s="439"/>
      <c r="D36" s="450"/>
      <c r="E36" s="447"/>
      <c r="F36" s="453"/>
      <c r="G36" s="70">
        <v>2</v>
      </c>
      <c r="H36" s="70"/>
      <c r="I36" s="511"/>
      <c r="J36" s="456"/>
      <c r="K36" s="430"/>
      <c r="L36" s="504"/>
      <c r="M36" s="506"/>
      <c r="N36" s="506"/>
    </row>
    <row r="37" spans="1:14" ht="12.75">
      <c r="B37" s="424"/>
      <c r="C37" s="439"/>
      <c r="D37" s="450"/>
      <c r="E37" s="447"/>
      <c r="F37" s="453"/>
      <c r="G37" s="70">
        <v>3</v>
      </c>
      <c r="H37" s="70"/>
      <c r="I37" s="511"/>
      <c r="J37" s="456"/>
      <c r="K37" s="430"/>
      <c r="L37" s="504"/>
      <c r="M37" s="506"/>
      <c r="N37" s="506"/>
    </row>
    <row r="38" spans="1:14" ht="12.75">
      <c r="B38" s="424"/>
      <c r="C38" s="439"/>
      <c r="D38" s="450"/>
      <c r="E38" s="447"/>
      <c r="F38" s="453"/>
      <c r="G38" s="70">
        <v>4</v>
      </c>
      <c r="H38" s="70"/>
      <c r="I38" s="511"/>
      <c r="J38" s="456"/>
      <c r="K38" s="430"/>
      <c r="L38" s="504"/>
      <c r="M38" s="506"/>
      <c r="N38" s="506"/>
    </row>
    <row r="39" spans="1:14" ht="12.75">
      <c r="B39" s="424"/>
      <c r="C39" s="439"/>
      <c r="D39" s="450"/>
      <c r="E39" s="447"/>
      <c r="F39" s="453"/>
      <c r="G39" s="70">
        <v>5</v>
      </c>
      <c r="H39" s="70"/>
      <c r="I39" s="511"/>
      <c r="J39" s="456"/>
      <c r="K39" s="430"/>
      <c r="L39" s="504"/>
      <c r="M39" s="506"/>
      <c r="N39" s="506"/>
    </row>
    <row r="40" spans="1:14" ht="12.75">
      <c r="B40" s="424"/>
      <c r="C40" s="439"/>
      <c r="D40" s="450"/>
      <c r="E40" s="447"/>
      <c r="F40" s="453"/>
      <c r="G40" s="70">
        <v>6</v>
      </c>
      <c r="H40" s="70"/>
      <c r="I40" s="511"/>
      <c r="J40" s="456"/>
      <c r="K40" s="430"/>
      <c r="L40" s="504"/>
      <c r="M40" s="506"/>
      <c r="N40" s="506"/>
    </row>
    <row r="41" spans="1:14" ht="12.75">
      <c r="B41" s="424"/>
      <c r="C41" s="439"/>
      <c r="D41" s="450"/>
      <c r="E41" s="447"/>
      <c r="F41" s="453"/>
      <c r="G41" s="70">
        <v>7</v>
      </c>
      <c r="H41" s="70"/>
      <c r="I41" s="511"/>
      <c r="J41" s="456"/>
      <c r="K41" s="430"/>
      <c r="L41" s="504"/>
      <c r="M41" s="506"/>
      <c r="N41" s="506"/>
    </row>
    <row r="42" spans="1:14" ht="47.25" customHeight="1" thickBot="1">
      <c r="B42" s="425"/>
      <c r="C42" s="440"/>
      <c r="D42" s="451"/>
      <c r="E42" s="448"/>
      <c r="F42" s="454"/>
      <c r="G42" s="71">
        <v>8</v>
      </c>
      <c r="H42" s="71"/>
      <c r="I42" s="512"/>
      <c r="J42" s="457"/>
      <c r="K42" s="431"/>
      <c r="L42" s="504"/>
      <c r="M42" s="506"/>
      <c r="N42" s="506"/>
    </row>
    <row r="43" spans="1:14" ht="12.75">
      <c r="A43" s="495"/>
      <c r="B43" s="423" t="str">
        <f>+LEFT(C43,4)</f>
        <v>13.4</v>
      </c>
      <c r="C43" s="438" t="s">
        <v>136</v>
      </c>
      <c r="D43" s="449" t="s">
        <v>134</v>
      </c>
      <c r="E43" s="465" t="s">
        <v>413</v>
      </c>
      <c r="F43" s="452">
        <v>3</v>
      </c>
      <c r="G43" s="68">
        <v>1</v>
      </c>
      <c r="H43" s="68"/>
      <c r="I43" s="507" t="s">
        <v>414</v>
      </c>
      <c r="J43" s="455">
        <v>3</v>
      </c>
      <c r="K43" s="429" t="str">
        <f t="shared" si="1"/>
        <v>Mantenimiento del control</v>
      </c>
      <c r="L43" s="504">
        <f t="shared" ref="L43" si="4">+IF(K43="",231,IF(K43="Deficiencia de control mayor (diseño y ejecución)",240,IF(K43="Deficiencia de control (diseño o ejecución)",260,IF(K43="Oportunidad de mejora",280,300))))</f>
        <v>300</v>
      </c>
      <c r="M43" s="506">
        <v>4.7896000000000001</v>
      </c>
      <c r="N43" s="506">
        <f>+L43+M43</f>
        <v>304.78960000000001</v>
      </c>
    </row>
    <row r="44" spans="1:14" ht="12.75">
      <c r="A44" s="495"/>
      <c r="B44" s="424"/>
      <c r="C44" s="439"/>
      <c r="D44" s="450"/>
      <c r="E44" s="466"/>
      <c r="F44" s="453"/>
      <c r="G44" s="70">
        <v>2</v>
      </c>
      <c r="H44" s="70"/>
      <c r="I44" s="513"/>
      <c r="J44" s="456"/>
      <c r="K44" s="430"/>
      <c r="L44" s="504"/>
      <c r="M44" s="506"/>
      <c r="N44" s="506"/>
    </row>
    <row r="45" spans="1:14" ht="12.75">
      <c r="B45" s="424"/>
      <c r="C45" s="439"/>
      <c r="D45" s="450"/>
      <c r="E45" s="466"/>
      <c r="F45" s="453"/>
      <c r="G45" s="70">
        <v>3</v>
      </c>
      <c r="H45" s="70"/>
      <c r="I45" s="513"/>
      <c r="J45" s="456"/>
      <c r="K45" s="430"/>
      <c r="L45" s="504"/>
      <c r="M45" s="506"/>
      <c r="N45" s="506"/>
    </row>
    <row r="46" spans="1:14" ht="12.75">
      <c r="B46" s="424"/>
      <c r="C46" s="439"/>
      <c r="D46" s="450"/>
      <c r="E46" s="466"/>
      <c r="F46" s="453"/>
      <c r="G46" s="70">
        <v>4</v>
      </c>
      <c r="H46" s="70"/>
      <c r="I46" s="513"/>
      <c r="J46" s="456"/>
      <c r="K46" s="430"/>
      <c r="L46" s="504"/>
      <c r="M46" s="506"/>
      <c r="N46" s="506"/>
    </row>
    <row r="47" spans="1:14" ht="12.75">
      <c r="B47" s="424"/>
      <c r="C47" s="439"/>
      <c r="D47" s="450"/>
      <c r="E47" s="466"/>
      <c r="F47" s="453"/>
      <c r="G47" s="70">
        <v>5</v>
      </c>
      <c r="H47" s="70"/>
      <c r="I47" s="513"/>
      <c r="J47" s="456"/>
      <c r="K47" s="430"/>
      <c r="L47" s="504"/>
      <c r="M47" s="506"/>
      <c r="N47" s="506"/>
    </row>
    <row r="48" spans="1:14" ht="12.75">
      <c r="B48" s="424"/>
      <c r="C48" s="439"/>
      <c r="D48" s="450"/>
      <c r="E48" s="466"/>
      <c r="F48" s="453"/>
      <c r="G48" s="70">
        <v>6</v>
      </c>
      <c r="H48" s="70"/>
      <c r="I48" s="513"/>
      <c r="J48" s="456"/>
      <c r="K48" s="430"/>
      <c r="L48" s="504"/>
      <c r="M48" s="506"/>
      <c r="N48" s="506"/>
    </row>
    <row r="49" spans="2:14" ht="12.75">
      <c r="B49" s="424"/>
      <c r="C49" s="439"/>
      <c r="D49" s="450"/>
      <c r="E49" s="466"/>
      <c r="F49" s="453"/>
      <c r="G49" s="70">
        <v>7</v>
      </c>
      <c r="H49" s="70"/>
      <c r="I49" s="513"/>
      <c r="J49" s="456"/>
      <c r="K49" s="430"/>
      <c r="L49" s="504"/>
      <c r="M49" s="506"/>
      <c r="N49" s="506"/>
    </row>
    <row r="50" spans="2:14" ht="126.75" customHeight="1" thickBot="1">
      <c r="B50" s="425"/>
      <c r="C50" s="440"/>
      <c r="D50" s="451"/>
      <c r="E50" s="467"/>
      <c r="F50" s="454"/>
      <c r="G50" s="71">
        <v>8</v>
      </c>
      <c r="H50" s="71"/>
      <c r="I50" s="514"/>
      <c r="J50" s="457"/>
      <c r="K50" s="431"/>
      <c r="L50" s="504"/>
      <c r="M50" s="506"/>
      <c r="N50" s="506"/>
    </row>
    <row r="51" spans="2:14" ht="12.75" customHeight="1">
      <c r="B51" s="428"/>
      <c r="C51" s="428" t="s">
        <v>427</v>
      </c>
      <c r="D51" s="458" t="s">
        <v>0</v>
      </c>
      <c r="E51" s="500" t="s">
        <v>422</v>
      </c>
      <c r="F51" s="464" t="s">
        <v>423</v>
      </c>
      <c r="G51" s="460" t="s">
        <v>13</v>
      </c>
      <c r="H51" s="460"/>
      <c r="I51" s="460"/>
      <c r="J51" s="464" t="s">
        <v>424</v>
      </c>
      <c r="K51" s="432" t="s">
        <v>31</v>
      </c>
      <c r="L51" s="505"/>
      <c r="M51" s="505"/>
      <c r="N51" s="505"/>
    </row>
    <row r="52" spans="2:14" ht="15" customHeight="1">
      <c r="B52" s="427"/>
      <c r="C52" s="427"/>
      <c r="D52" s="458"/>
      <c r="E52" s="501"/>
      <c r="F52" s="464"/>
      <c r="G52" s="460"/>
      <c r="H52" s="460"/>
      <c r="I52" s="460"/>
      <c r="J52" s="464"/>
      <c r="K52" s="432"/>
      <c r="L52" s="505"/>
      <c r="M52" s="505"/>
      <c r="N52" s="505"/>
    </row>
    <row r="53" spans="2:14" ht="27.75" customHeight="1">
      <c r="B53" s="427"/>
      <c r="C53" s="427"/>
      <c r="D53" s="458"/>
      <c r="E53" s="501"/>
      <c r="F53" s="464"/>
      <c r="G53" s="460" t="s">
        <v>1</v>
      </c>
      <c r="H53" s="459" t="s">
        <v>2</v>
      </c>
      <c r="I53" s="459" t="s">
        <v>3</v>
      </c>
      <c r="J53" s="464"/>
      <c r="K53" s="432"/>
      <c r="L53" s="505"/>
      <c r="M53" s="505"/>
      <c r="N53" s="505"/>
    </row>
    <row r="54" spans="2:14" ht="87.75" customHeight="1" thickBot="1">
      <c r="B54" s="427"/>
      <c r="C54" s="427"/>
      <c r="D54" s="458"/>
      <c r="E54" s="502"/>
      <c r="F54" s="464"/>
      <c r="G54" s="460"/>
      <c r="H54" s="460"/>
      <c r="I54" s="460"/>
      <c r="J54" s="464"/>
      <c r="K54" s="433"/>
      <c r="L54" s="505"/>
      <c r="M54" s="505"/>
      <c r="N54" s="505"/>
    </row>
    <row r="55" spans="2:14" ht="12.75">
      <c r="B55" s="423" t="str">
        <f>+LEFT(C55,4)</f>
        <v>14.1</v>
      </c>
      <c r="C55" s="488" t="s">
        <v>137</v>
      </c>
      <c r="D55" s="449" t="s">
        <v>138</v>
      </c>
      <c r="E55" s="482" t="s">
        <v>415</v>
      </c>
      <c r="F55" s="452">
        <v>3</v>
      </c>
      <c r="G55" s="68">
        <v>1</v>
      </c>
      <c r="H55" s="68"/>
      <c r="I55" s="522" t="s">
        <v>418</v>
      </c>
      <c r="J55" s="455">
        <v>3</v>
      </c>
      <c r="K55" s="429" t="str">
        <f t="shared" ref="K55:K79" si="5">+IF(OR(ISBLANK(F55),ISBLANK(J55)),"",IF(OR(AND(F55=1,J55=1),AND(F55=1,J55=2),AND(F55=1,J55=3)),"Deficiencia de control mayor (diseño y ejecución)",IF(OR(AND(F55=2,J55=2),AND(F55=3,J55=1),AND(F55=3,J55=2),AND(F55=2,J55=1)),"Deficiencia de control (diseño o ejecución)",IF(AND(F55=2,J55=3),"Oportunidad de mejora","Mantenimiento del control"))))</f>
        <v>Mantenimiento del control</v>
      </c>
      <c r="L55" s="504">
        <f t="shared" ref="L55" si="6">+IF(K55="",231,IF(K55="Deficiencia de control mayor (diseño y ejecución)",240,IF(K55="Deficiencia de control (diseño o ejecución)",260,IF(K55="Oportunidad de mejora",280,300))))</f>
        <v>300</v>
      </c>
      <c r="M55" s="506">
        <v>4.8964999999999996</v>
      </c>
      <c r="N55" s="506">
        <f>+L55+M55</f>
        <v>304.8965</v>
      </c>
    </row>
    <row r="56" spans="2:14" ht="26.25" customHeight="1">
      <c r="B56" s="424"/>
      <c r="C56" s="489"/>
      <c r="D56" s="450"/>
      <c r="E56" s="483"/>
      <c r="F56" s="453"/>
      <c r="G56" s="70">
        <v>2</v>
      </c>
      <c r="H56" s="70"/>
      <c r="I56" s="523"/>
      <c r="J56" s="456"/>
      <c r="K56" s="430"/>
      <c r="L56" s="504"/>
      <c r="M56" s="506"/>
      <c r="N56" s="506"/>
    </row>
    <row r="57" spans="2:14" ht="12.75" customHeight="1">
      <c r="B57" s="424"/>
      <c r="C57" s="489"/>
      <c r="D57" s="450"/>
      <c r="E57" s="483"/>
      <c r="F57" s="453"/>
      <c r="G57" s="70">
        <v>3</v>
      </c>
      <c r="H57" s="70"/>
      <c r="I57" s="523"/>
      <c r="J57" s="456"/>
      <c r="K57" s="430"/>
      <c r="L57" s="504"/>
      <c r="M57" s="506"/>
      <c r="N57" s="506"/>
    </row>
    <row r="58" spans="2:14" ht="12.75">
      <c r="B58" s="424"/>
      <c r="C58" s="489"/>
      <c r="D58" s="450"/>
      <c r="E58" s="483"/>
      <c r="F58" s="453"/>
      <c r="G58" s="70">
        <v>4</v>
      </c>
      <c r="H58" s="70"/>
      <c r="I58" s="523"/>
      <c r="J58" s="456"/>
      <c r="K58" s="430"/>
      <c r="L58" s="504"/>
      <c r="M58" s="506"/>
      <c r="N58" s="506"/>
    </row>
    <row r="59" spans="2:14" ht="12.75">
      <c r="B59" s="424"/>
      <c r="C59" s="489"/>
      <c r="D59" s="450"/>
      <c r="E59" s="483"/>
      <c r="F59" s="453"/>
      <c r="G59" s="70">
        <v>5</v>
      </c>
      <c r="H59" s="70"/>
      <c r="I59" s="523"/>
      <c r="J59" s="456"/>
      <c r="K59" s="430"/>
      <c r="L59" s="504"/>
      <c r="M59" s="506"/>
      <c r="N59" s="506"/>
    </row>
    <row r="60" spans="2:14" ht="8.25" customHeight="1">
      <c r="B60" s="424"/>
      <c r="C60" s="489"/>
      <c r="D60" s="450"/>
      <c r="E60" s="483"/>
      <c r="F60" s="453"/>
      <c r="G60" s="70">
        <v>6</v>
      </c>
      <c r="H60" s="70"/>
      <c r="I60" s="523"/>
      <c r="J60" s="456"/>
      <c r="K60" s="430"/>
      <c r="L60" s="504"/>
      <c r="M60" s="506"/>
      <c r="N60" s="506"/>
    </row>
    <row r="61" spans="2:14" ht="12.75">
      <c r="B61" s="424"/>
      <c r="C61" s="489"/>
      <c r="D61" s="450"/>
      <c r="E61" s="483"/>
      <c r="F61" s="453"/>
      <c r="G61" s="70">
        <v>7</v>
      </c>
      <c r="H61" s="70"/>
      <c r="I61" s="523"/>
      <c r="J61" s="456"/>
      <c r="K61" s="430"/>
      <c r="L61" s="504"/>
      <c r="M61" s="506"/>
      <c r="N61" s="506"/>
    </row>
    <row r="62" spans="2:14" ht="271.5" customHeight="1" thickBot="1">
      <c r="B62" s="425"/>
      <c r="C62" s="490"/>
      <c r="D62" s="451"/>
      <c r="E62" s="484"/>
      <c r="F62" s="454"/>
      <c r="G62" s="71">
        <v>8</v>
      </c>
      <c r="H62" s="71"/>
      <c r="I62" s="524"/>
      <c r="J62" s="457"/>
      <c r="K62" s="431"/>
      <c r="L62" s="504"/>
      <c r="M62" s="506"/>
      <c r="N62" s="506"/>
    </row>
    <row r="63" spans="2:14" ht="12.75">
      <c r="B63" s="423" t="str">
        <f>+LEFT(C63,4)</f>
        <v>14.2</v>
      </c>
      <c r="C63" s="485" t="s">
        <v>139</v>
      </c>
      <c r="D63" s="449" t="s">
        <v>138</v>
      </c>
      <c r="E63" s="496" t="s">
        <v>312</v>
      </c>
      <c r="F63" s="452">
        <v>3</v>
      </c>
      <c r="G63" s="68">
        <v>1</v>
      </c>
      <c r="H63" s="68"/>
      <c r="I63" s="507" t="s">
        <v>419</v>
      </c>
      <c r="J63" s="455">
        <v>3</v>
      </c>
      <c r="K63" s="429" t="str">
        <f t="shared" si="5"/>
        <v>Mantenimiento del control</v>
      </c>
      <c r="L63" s="504">
        <f t="shared" ref="L63" si="7">+IF(K63="",231,IF(K63="Deficiencia de control mayor (diseño y ejecución)",240,IF(K63="Deficiencia de control (diseño o ejecución)",260,IF(K63="Oportunidad de mejora",280,300))))</f>
        <v>300</v>
      </c>
      <c r="M63" s="506">
        <v>4.9854000000000003</v>
      </c>
      <c r="N63" s="506">
        <f>+L63+M63</f>
        <v>304.98540000000003</v>
      </c>
    </row>
    <row r="64" spans="2:14" ht="12.75">
      <c r="B64" s="424"/>
      <c r="C64" s="486"/>
      <c r="D64" s="450"/>
      <c r="E64" s="315"/>
      <c r="F64" s="453"/>
      <c r="G64" s="70">
        <v>2</v>
      </c>
      <c r="H64" s="70"/>
      <c r="I64" s="508"/>
      <c r="J64" s="456"/>
      <c r="K64" s="430"/>
      <c r="L64" s="504"/>
      <c r="M64" s="506"/>
      <c r="N64" s="506"/>
    </row>
    <row r="65" spans="2:14" ht="12.75">
      <c r="B65" s="424"/>
      <c r="C65" s="486"/>
      <c r="D65" s="450"/>
      <c r="E65" s="315"/>
      <c r="F65" s="453"/>
      <c r="G65" s="70">
        <v>3</v>
      </c>
      <c r="H65" s="70"/>
      <c r="I65" s="508"/>
      <c r="J65" s="456"/>
      <c r="K65" s="430"/>
      <c r="L65" s="504"/>
      <c r="M65" s="506"/>
      <c r="N65" s="506"/>
    </row>
    <row r="66" spans="2:14" ht="12.75">
      <c r="B66" s="424"/>
      <c r="C66" s="486"/>
      <c r="D66" s="450"/>
      <c r="E66" s="315"/>
      <c r="F66" s="453"/>
      <c r="G66" s="70">
        <v>4</v>
      </c>
      <c r="H66" s="70"/>
      <c r="I66" s="508"/>
      <c r="J66" s="456"/>
      <c r="K66" s="430"/>
      <c r="L66" s="504"/>
      <c r="M66" s="506"/>
      <c r="N66" s="506"/>
    </row>
    <row r="67" spans="2:14" ht="12.75">
      <c r="B67" s="424"/>
      <c r="C67" s="486"/>
      <c r="D67" s="450"/>
      <c r="E67" s="315"/>
      <c r="F67" s="453"/>
      <c r="G67" s="70">
        <v>5</v>
      </c>
      <c r="H67" s="70"/>
      <c r="I67" s="508"/>
      <c r="J67" s="456"/>
      <c r="K67" s="430"/>
      <c r="L67" s="504"/>
      <c r="M67" s="506"/>
      <c r="N67" s="506"/>
    </row>
    <row r="68" spans="2:14" ht="12.75">
      <c r="B68" s="424"/>
      <c r="C68" s="486"/>
      <c r="D68" s="450"/>
      <c r="E68" s="315"/>
      <c r="F68" s="453"/>
      <c r="G68" s="70">
        <v>6</v>
      </c>
      <c r="H68" s="70"/>
      <c r="I68" s="508"/>
      <c r="J68" s="456"/>
      <c r="K68" s="430"/>
      <c r="L68" s="504"/>
      <c r="M68" s="506"/>
      <c r="N68" s="506"/>
    </row>
    <row r="69" spans="2:14" ht="12.75">
      <c r="B69" s="424"/>
      <c r="C69" s="486"/>
      <c r="D69" s="450"/>
      <c r="E69" s="315"/>
      <c r="F69" s="453"/>
      <c r="G69" s="70">
        <v>7</v>
      </c>
      <c r="H69" s="70"/>
      <c r="I69" s="508"/>
      <c r="J69" s="456"/>
      <c r="K69" s="430"/>
      <c r="L69" s="504"/>
      <c r="M69" s="506"/>
      <c r="N69" s="506"/>
    </row>
    <row r="70" spans="2:14" ht="13.5" thickBot="1">
      <c r="B70" s="425"/>
      <c r="C70" s="487"/>
      <c r="D70" s="451"/>
      <c r="E70" s="316"/>
      <c r="F70" s="454"/>
      <c r="G70" s="71">
        <v>8</v>
      </c>
      <c r="H70" s="71"/>
      <c r="I70" s="509"/>
      <c r="J70" s="457"/>
      <c r="K70" s="431"/>
      <c r="L70" s="504"/>
      <c r="M70" s="506"/>
      <c r="N70" s="506"/>
    </row>
    <row r="71" spans="2:14" ht="12.75">
      <c r="B71" s="423" t="str">
        <f>+LEFT(C71,4)</f>
        <v>14.3</v>
      </c>
      <c r="C71" s="478" t="s">
        <v>140</v>
      </c>
      <c r="D71" s="449" t="s">
        <v>138</v>
      </c>
      <c r="E71" s="481" t="s">
        <v>416</v>
      </c>
      <c r="F71" s="452">
        <v>1</v>
      </c>
      <c r="G71" s="68">
        <v>1</v>
      </c>
      <c r="H71" s="68"/>
      <c r="I71" s="525" t="s">
        <v>417</v>
      </c>
      <c r="J71" s="455">
        <v>1</v>
      </c>
      <c r="K71" s="429" t="str">
        <f t="shared" si="5"/>
        <v>Deficiencia de control mayor (diseño y ejecución)</v>
      </c>
      <c r="L71" s="504">
        <f t="shared" ref="L71" si="8">+IF(K71="",231,IF(K71="Deficiencia de control mayor (diseño y ejecución)",240,IF(K71="Deficiencia de control (diseño o ejecución)",260,IF(K71="Oportunidad de mejora",280,300))))</f>
        <v>240</v>
      </c>
      <c r="M71" s="506">
        <v>5.0122999999999998</v>
      </c>
      <c r="N71" s="506">
        <f>+L71+M71</f>
        <v>245.01230000000001</v>
      </c>
    </row>
    <row r="72" spans="2:14" ht="12.75">
      <c r="B72" s="424"/>
      <c r="C72" s="479"/>
      <c r="D72" s="450"/>
      <c r="E72" s="466"/>
      <c r="F72" s="453"/>
      <c r="G72" s="70">
        <v>2</v>
      </c>
      <c r="H72" s="70"/>
      <c r="I72" s="526"/>
      <c r="J72" s="456"/>
      <c r="K72" s="430"/>
      <c r="L72" s="504"/>
      <c r="M72" s="506"/>
      <c r="N72" s="506"/>
    </row>
    <row r="73" spans="2:14" ht="12.75">
      <c r="B73" s="424"/>
      <c r="C73" s="479"/>
      <c r="D73" s="450"/>
      <c r="E73" s="466"/>
      <c r="F73" s="453"/>
      <c r="G73" s="70">
        <v>3</v>
      </c>
      <c r="H73" s="70"/>
      <c r="I73" s="526"/>
      <c r="J73" s="456"/>
      <c r="K73" s="430"/>
      <c r="L73" s="504"/>
      <c r="M73" s="506"/>
      <c r="N73" s="506"/>
    </row>
    <row r="74" spans="2:14" ht="12.75">
      <c r="B74" s="424"/>
      <c r="C74" s="479"/>
      <c r="D74" s="450"/>
      <c r="E74" s="466"/>
      <c r="F74" s="453"/>
      <c r="G74" s="70">
        <v>4</v>
      </c>
      <c r="H74" s="70"/>
      <c r="I74" s="526"/>
      <c r="J74" s="456"/>
      <c r="K74" s="430"/>
      <c r="L74" s="504"/>
      <c r="M74" s="506"/>
      <c r="N74" s="506"/>
    </row>
    <row r="75" spans="2:14" ht="12.75">
      <c r="B75" s="424"/>
      <c r="C75" s="479"/>
      <c r="D75" s="450"/>
      <c r="E75" s="466"/>
      <c r="F75" s="453"/>
      <c r="G75" s="70">
        <v>5</v>
      </c>
      <c r="H75" s="70"/>
      <c r="I75" s="526"/>
      <c r="J75" s="456"/>
      <c r="K75" s="430"/>
      <c r="L75" s="504"/>
      <c r="M75" s="506"/>
      <c r="N75" s="506"/>
    </row>
    <row r="76" spans="2:14" ht="12.75">
      <c r="B76" s="424"/>
      <c r="C76" s="479"/>
      <c r="D76" s="450"/>
      <c r="E76" s="466"/>
      <c r="F76" s="453"/>
      <c r="G76" s="70">
        <v>6</v>
      </c>
      <c r="H76" s="70"/>
      <c r="I76" s="526"/>
      <c r="J76" s="456"/>
      <c r="K76" s="430"/>
      <c r="L76" s="504"/>
      <c r="M76" s="506"/>
      <c r="N76" s="506"/>
    </row>
    <row r="77" spans="2:14" ht="12.75">
      <c r="B77" s="424"/>
      <c r="C77" s="479"/>
      <c r="D77" s="450"/>
      <c r="E77" s="466"/>
      <c r="F77" s="453"/>
      <c r="G77" s="70">
        <v>7</v>
      </c>
      <c r="H77" s="70"/>
      <c r="I77" s="526"/>
      <c r="J77" s="456"/>
      <c r="K77" s="430"/>
      <c r="L77" s="504"/>
      <c r="M77" s="506"/>
      <c r="N77" s="506"/>
    </row>
    <row r="78" spans="2:14" ht="62.25" customHeight="1" thickBot="1">
      <c r="B78" s="425"/>
      <c r="C78" s="480"/>
      <c r="D78" s="451"/>
      <c r="E78" s="467"/>
      <c r="F78" s="454"/>
      <c r="G78" s="71">
        <v>8</v>
      </c>
      <c r="H78" s="71"/>
      <c r="I78" s="527"/>
      <c r="J78" s="457"/>
      <c r="K78" s="431"/>
      <c r="L78" s="504"/>
      <c r="M78" s="506"/>
      <c r="N78" s="506"/>
    </row>
    <row r="79" spans="2:14" ht="12.75">
      <c r="B79" s="423" t="str">
        <f>+LEFT(C79,4)</f>
        <v>14.4</v>
      </c>
      <c r="C79" s="485" t="s">
        <v>141</v>
      </c>
      <c r="D79" s="449" t="s">
        <v>138</v>
      </c>
      <c r="E79" s="497" t="s">
        <v>428</v>
      </c>
      <c r="F79" s="452">
        <v>2</v>
      </c>
      <c r="G79" s="68">
        <v>1</v>
      </c>
      <c r="H79" s="68"/>
      <c r="I79" s="507" t="s">
        <v>429</v>
      </c>
      <c r="J79" s="455">
        <v>2</v>
      </c>
      <c r="K79" s="429" t="str">
        <f t="shared" si="5"/>
        <v>Deficiencia de control (diseño o ejecución)</v>
      </c>
      <c r="L79" s="504">
        <f t="shared" ref="L79" si="9">+IF(K79="",231,IF(K79="Deficiencia de control mayor (diseño y ejecución)",240,IF(K79="Deficiencia de control (diseño o ejecución)",260,IF(K79="Oportunidad de mejora",280,300))))</f>
        <v>260</v>
      </c>
      <c r="M79" s="506">
        <v>5.1235999999999997</v>
      </c>
      <c r="N79" s="506">
        <f>+L79+M79</f>
        <v>265.12360000000001</v>
      </c>
    </row>
    <row r="80" spans="2:14" ht="12.75">
      <c r="B80" s="424"/>
      <c r="C80" s="486"/>
      <c r="D80" s="450"/>
      <c r="E80" s="498"/>
      <c r="F80" s="453"/>
      <c r="G80" s="70">
        <v>2</v>
      </c>
      <c r="H80" s="70"/>
      <c r="I80" s="508"/>
      <c r="J80" s="456"/>
      <c r="K80" s="430"/>
      <c r="L80" s="504"/>
      <c r="M80" s="506"/>
      <c r="N80" s="506"/>
    </row>
    <row r="81" spans="2:14" ht="12.75">
      <c r="B81" s="424"/>
      <c r="C81" s="486"/>
      <c r="D81" s="450"/>
      <c r="E81" s="498"/>
      <c r="F81" s="453"/>
      <c r="G81" s="70">
        <v>3</v>
      </c>
      <c r="H81" s="70"/>
      <c r="I81" s="508"/>
      <c r="J81" s="456"/>
      <c r="K81" s="430"/>
      <c r="L81" s="504"/>
      <c r="M81" s="506"/>
      <c r="N81" s="506"/>
    </row>
    <row r="82" spans="2:14" ht="12.75">
      <c r="B82" s="424"/>
      <c r="C82" s="486"/>
      <c r="D82" s="450"/>
      <c r="E82" s="498"/>
      <c r="F82" s="453"/>
      <c r="G82" s="70">
        <v>4</v>
      </c>
      <c r="H82" s="70"/>
      <c r="I82" s="508"/>
      <c r="J82" s="456"/>
      <c r="K82" s="430"/>
      <c r="L82" s="504"/>
      <c r="M82" s="506"/>
      <c r="N82" s="506"/>
    </row>
    <row r="83" spans="2:14" ht="12.75">
      <c r="B83" s="424"/>
      <c r="C83" s="486"/>
      <c r="D83" s="450"/>
      <c r="E83" s="498"/>
      <c r="F83" s="453"/>
      <c r="G83" s="70">
        <v>5</v>
      </c>
      <c r="H83" s="70"/>
      <c r="I83" s="508"/>
      <c r="J83" s="456"/>
      <c r="K83" s="430"/>
      <c r="L83" s="504"/>
      <c r="M83" s="506"/>
      <c r="N83" s="506"/>
    </row>
    <row r="84" spans="2:14" ht="12.75">
      <c r="B84" s="424"/>
      <c r="C84" s="486"/>
      <c r="D84" s="450"/>
      <c r="E84" s="498"/>
      <c r="F84" s="453"/>
      <c r="G84" s="70">
        <v>6</v>
      </c>
      <c r="H84" s="70"/>
      <c r="I84" s="508"/>
      <c r="J84" s="456"/>
      <c r="K84" s="430"/>
      <c r="L84" s="504"/>
      <c r="M84" s="506"/>
      <c r="N84" s="506"/>
    </row>
    <row r="85" spans="2:14" ht="12.75">
      <c r="B85" s="424"/>
      <c r="C85" s="486"/>
      <c r="D85" s="450"/>
      <c r="E85" s="498"/>
      <c r="F85" s="453"/>
      <c r="G85" s="70">
        <v>7</v>
      </c>
      <c r="H85" s="70"/>
      <c r="I85" s="508"/>
      <c r="J85" s="456"/>
      <c r="K85" s="430"/>
      <c r="L85" s="504"/>
      <c r="M85" s="506"/>
      <c r="N85" s="506"/>
    </row>
    <row r="86" spans="2:14" ht="117" customHeight="1" thickBot="1">
      <c r="B86" s="425"/>
      <c r="C86" s="487"/>
      <c r="D86" s="451"/>
      <c r="E86" s="499"/>
      <c r="F86" s="454"/>
      <c r="G86" s="71">
        <v>8</v>
      </c>
      <c r="H86" s="71"/>
      <c r="I86" s="509"/>
      <c r="J86" s="457"/>
      <c r="K86" s="431"/>
      <c r="L86" s="504"/>
      <c r="M86" s="506"/>
      <c r="N86" s="506"/>
    </row>
    <row r="87" spans="2:14" ht="12.75" customHeight="1">
      <c r="B87" s="428"/>
      <c r="C87" s="428" t="s">
        <v>430</v>
      </c>
      <c r="D87" s="458" t="s">
        <v>0</v>
      </c>
      <c r="E87" s="500" t="s">
        <v>422</v>
      </c>
      <c r="F87" s="464" t="s">
        <v>423</v>
      </c>
      <c r="G87" s="460" t="s">
        <v>13</v>
      </c>
      <c r="H87" s="460"/>
      <c r="I87" s="460"/>
      <c r="J87" s="464" t="s">
        <v>424</v>
      </c>
      <c r="K87" s="432" t="s">
        <v>31</v>
      </c>
      <c r="L87" s="505"/>
      <c r="M87" s="505"/>
      <c r="N87" s="505"/>
    </row>
    <row r="88" spans="2:14" ht="15" customHeight="1">
      <c r="B88" s="427"/>
      <c r="C88" s="427"/>
      <c r="D88" s="458"/>
      <c r="E88" s="501"/>
      <c r="F88" s="464"/>
      <c r="G88" s="460"/>
      <c r="H88" s="460"/>
      <c r="I88" s="460"/>
      <c r="J88" s="464"/>
      <c r="K88" s="432"/>
      <c r="L88" s="505"/>
      <c r="M88" s="505"/>
      <c r="N88" s="505"/>
    </row>
    <row r="89" spans="2:14" ht="27.75" customHeight="1">
      <c r="B89" s="427"/>
      <c r="C89" s="427"/>
      <c r="D89" s="458"/>
      <c r="E89" s="501"/>
      <c r="F89" s="464"/>
      <c r="G89" s="460" t="s">
        <v>1</v>
      </c>
      <c r="H89" s="459" t="s">
        <v>2</v>
      </c>
      <c r="I89" s="459" t="s">
        <v>3</v>
      </c>
      <c r="J89" s="464"/>
      <c r="K89" s="432"/>
      <c r="L89" s="505"/>
      <c r="M89" s="505"/>
      <c r="N89" s="505"/>
    </row>
    <row r="90" spans="2:14" ht="72" customHeight="1" thickBot="1">
      <c r="B90" s="427"/>
      <c r="C90" s="427"/>
      <c r="D90" s="458"/>
      <c r="E90" s="502"/>
      <c r="F90" s="464"/>
      <c r="G90" s="460"/>
      <c r="H90" s="460"/>
      <c r="I90" s="460"/>
      <c r="J90" s="464"/>
      <c r="K90" s="433"/>
      <c r="L90" s="505"/>
      <c r="M90" s="505"/>
      <c r="N90" s="505"/>
    </row>
    <row r="91" spans="2:14" ht="22.5" customHeight="1">
      <c r="B91" s="423" t="str">
        <f>+LEFT(C91,4)</f>
        <v>15.1</v>
      </c>
      <c r="C91" s="439" t="s">
        <v>142</v>
      </c>
      <c r="D91" s="449" t="s">
        <v>143</v>
      </c>
      <c r="E91" s="441" t="s">
        <v>431</v>
      </c>
      <c r="F91" s="452">
        <v>3</v>
      </c>
      <c r="G91" s="68">
        <v>1</v>
      </c>
      <c r="H91" s="68"/>
      <c r="I91" s="507" t="s">
        <v>420</v>
      </c>
      <c r="J91" s="455">
        <v>3</v>
      </c>
      <c r="K91" s="429" t="str">
        <f t="shared" ref="K91:K131" si="10">+IF(OR(ISBLANK(F91),ISBLANK(J91)),"",IF(OR(AND(F91=1,J91=1),AND(F91=1,J91=2),AND(F91=1,J91=3)),"Deficiencia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504">
        <f t="shared" ref="L91" si="11">+IF(K91="",231,IF(K91="Deficiencia de control mayor (diseño y ejecución)",240,IF(K91="Deficiencia de control (diseño o ejecución)",260,IF(K91="Oportunidad de mejora",280,300))))</f>
        <v>300</v>
      </c>
      <c r="M91" s="506">
        <v>5.2369000000000003</v>
      </c>
      <c r="N91" s="506">
        <f>+L91+M91</f>
        <v>305.23689999999999</v>
      </c>
    </row>
    <row r="92" spans="2:14" ht="22.5" customHeight="1">
      <c r="B92" s="424"/>
      <c r="C92" s="439"/>
      <c r="D92" s="450"/>
      <c r="E92" s="442"/>
      <c r="F92" s="453"/>
      <c r="G92" s="70">
        <v>2</v>
      </c>
      <c r="H92" s="70"/>
      <c r="I92" s="508"/>
      <c r="J92" s="456"/>
      <c r="K92" s="430"/>
      <c r="L92" s="504"/>
      <c r="M92" s="506"/>
      <c r="N92" s="506"/>
    </row>
    <row r="93" spans="2:14" ht="22.5" customHeight="1">
      <c r="B93" s="424"/>
      <c r="C93" s="439"/>
      <c r="D93" s="450"/>
      <c r="E93" s="442"/>
      <c r="F93" s="453"/>
      <c r="G93" s="70">
        <v>3</v>
      </c>
      <c r="H93" s="70"/>
      <c r="I93" s="508"/>
      <c r="J93" s="456"/>
      <c r="K93" s="430"/>
      <c r="L93" s="504"/>
      <c r="M93" s="506"/>
      <c r="N93" s="506"/>
    </row>
    <row r="94" spans="2:14" ht="22.5" customHeight="1">
      <c r="B94" s="424"/>
      <c r="C94" s="439"/>
      <c r="D94" s="450"/>
      <c r="E94" s="442"/>
      <c r="F94" s="453"/>
      <c r="G94" s="70">
        <v>4</v>
      </c>
      <c r="H94" s="70"/>
      <c r="I94" s="508"/>
      <c r="J94" s="456"/>
      <c r="K94" s="430"/>
      <c r="L94" s="504"/>
      <c r="M94" s="506"/>
      <c r="N94" s="506"/>
    </row>
    <row r="95" spans="2:14" ht="22.5" customHeight="1">
      <c r="B95" s="424"/>
      <c r="C95" s="439"/>
      <c r="D95" s="450"/>
      <c r="E95" s="442"/>
      <c r="F95" s="453"/>
      <c r="G95" s="70">
        <v>5</v>
      </c>
      <c r="H95" s="70"/>
      <c r="I95" s="508"/>
      <c r="J95" s="456"/>
      <c r="K95" s="430"/>
      <c r="L95" s="504"/>
      <c r="M95" s="506"/>
      <c r="N95" s="506"/>
    </row>
    <row r="96" spans="2:14" ht="22.5" customHeight="1">
      <c r="B96" s="424"/>
      <c r="C96" s="439"/>
      <c r="D96" s="450"/>
      <c r="E96" s="442"/>
      <c r="F96" s="453"/>
      <c r="G96" s="70">
        <v>6</v>
      </c>
      <c r="H96" s="70"/>
      <c r="I96" s="508"/>
      <c r="J96" s="456"/>
      <c r="K96" s="430"/>
      <c r="L96" s="504"/>
      <c r="M96" s="506"/>
      <c r="N96" s="506"/>
    </row>
    <row r="97" spans="2:14" ht="22.5" customHeight="1">
      <c r="B97" s="424"/>
      <c r="C97" s="439"/>
      <c r="D97" s="450"/>
      <c r="E97" s="442"/>
      <c r="F97" s="453"/>
      <c r="G97" s="70">
        <v>7</v>
      </c>
      <c r="H97" s="70"/>
      <c r="I97" s="508"/>
      <c r="J97" s="456"/>
      <c r="K97" s="430"/>
      <c r="L97" s="504"/>
      <c r="M97" s="506"/>
      <c r="N97" s="506"/>
    </row>
    <row r="98" spans="2:14" ht="18" customHeight="1" thickBot="1">
      <c r="B98" s="425"/>
      <c r="C98" s="440"/>
      <c r="D98" s="451"/>
      <c r="E98" s="443"/>
      <c r="F98" s="454"/>
      <c r="G98" s="71">
        <v>8</v>
      </c>
      <c r="H98" s="71"/>
      <c r="I98" s="509"/>
      <c r="J98" s="457"/>
      <c r="K98" s="431"/>
      <c r="L98" s="504"/>
      <c r="M98" s="506"/>
      <c r="N98" s="506"/>
    </row>
    <row r="99" spans="2:14" ht="26.25" customHeight="1">
      <c r="B99" s="423" t="str">
        <f>+LEFT(C99,4)</f>
        <v>15.2</v>
      </c>
      <c r="C99" s="494" t="s">
        <v>144</v>
      </c>
      <c r="D99" s="449" t="s">
        <v>145</v>
      </c>
      <c r="E99" s="470" t="s">
        <v>313</v>
      </c>
      <c r="F99" s="452">
        <v>3</v>
      </c>
      <c r="G99" s="68">
        <v>1</v>
      </c>
      <c r="H99" s="68"/>
      <c r="I99" s="510" t="s">
        <v>432</v>
      </c>
      <c r="J99" s="455">
        <v>3</v>
      </c>
      <c r="K99" s="429" t="str">
        <f t="shared" si="10"/>
        <v>Mantenimiento del control</v>
      </c>
      <c r="L99" s="504">
        <f t="shared" ref="L99" si="12">+IF(K99="",231,IF(K99="Deficiencia de control mayor (diseño y ejecución)",240,IF(K99="Deficiencia de control (diseño o ejecución)",260,IF(K99="Oportunidad de mejora",280,300))))</f>
        <v>300</v>
      </c>
      <c r="M99" s="506">
        <v>5.3654000000000002</v>
      </c>
      <c r="N99" s="506">
        <f>+L99+M99</f>
        <v>305.36540000000002</v>
      </c>
    </row>
    <row r="100" spans="2:14" ht="26.25" customHeight="1">
      <c r="B100" s="424"/>
      <c r="C100" s="494"/>
      <c r="D100" s="450"/>
      <c r="E100" s="472"/>
      <c r="F100" s="453"/>
      <c r="G100" s="70">
        <v>2</v>
      </c>
      <c r="H100" s="70"/>
      <c r="I100" s="511"/>
      <c r="J100" s="456"/>
      <c r="K100" s="430"/>
      <c r="L100" s="504"/>
      <c r="M100" s="506"/>
      <c r="N100" s="506"/>
    </row>
    <row r="101" spans="2:14" ht="26.25" customHeight="1">
      <c r="B101" s="424"/>
      <c r="C101" s="494"/>
      <c r="D101" s="450"/>
      <c r="E101" s="472"/>
      <c r="F101" s="453"/>
      <c r="G101" s="70">
        <v>3</v>
      </c>
      <c r="H101" s="70"/>
      <c r="I101" s="511"/>
      <c r="J101" s="456"/>
      <c r="K101" s="430"/>
      <c r="L101" s="504"/>
      <c r="M101" s="506"/>
      <c r="N101" s="506"/>
    </row>
    <row r="102" spans="2:14" ht="26.25" customHeight="1">
      <c r="B102" s="424"/>
      <c r="C102" s="494"/>
      <c r="D102" s="450"/>
      <c r="E102" s="472"/>
      <c r="F102" s="453"/>
      <c r="G102" s="70">
        <v>4</v>
      </c>
      <c r="H102" s="70"/>
      <c r="I102" s="511"/>
      <c r="J102" s="456"/>
      <c r="K102" s="430"/>
      <c r="L102" s="504"/>
      <c r="M102" s="506"/>
      <c r="N102" s="506"/>
    </row>
    <row r="103" spans="2:14" ht="26.25" customHeight="1">
      <c r="B103" s="424"/>
      <c r="C103" s="494"/>
      <c r="D103" s="450"/>
      <c r="E103" s="472"/>
      <c r="F103" s="453"/>
      <c r="G103" s="70">
        <v>5</v>
      </c>
      <c r="H103" s="70"/>
      <c r="I103" s="511"/>
      <c r="J103" s="456"/>
      <c r="K103" s="430"/>
      <c r="L103" s="504"/>
      <c r="M103" s="506"/>
      <c r="N103" s="506"/>
    </row>
    <row r="104" spans="2:14" ht="26.25" customHeight="1">
      <c r="B104" s="424"/>
      <c r="C104" s="494"/>
      <c r="D104" s="450"/>
      <c r="E104" s="472"/>
      <c r="F104" s="453"/>
      <c r="G104" s="70">
        <v>6</v>
      </c>
      <c r="H104" s="70"/>
      <c r="I104" s="511"/>
      <c r="J104" s="456"/>
      <c r="K104" s="430"/>
      <c r="L104" s="504"/>
      <c r="M104" s="506"/>
      <c r="N104" s="506"/>
    </row>
    <row r="105" spans="2:14" ht="26.25" customHeight="1">
      <c r="B105" s="424"/>
      <c r="C105" s="494"/>
      <c r="D105" s="450"/>
      <c r="E105" s="472"/>
      <c r="F105" s="453"/>
      <c r="G105" s="70">
        <v>7</v>
      </c>
      <c r="H105" s="70"/>
      <c r="I105" s="511"/>
      <c r="J105" s="456"/>
      <c r="K105" s="430"/>
      <c r="L105" s="504"/>
      <c r="M105" s="506"/>
      <c r="N105" s="506"/>
    </row>
    <row r="106" spans="2:14" ht="26.25" customHeight="1" thickBot="1">
      <c r="B106" s="425"/>
      <c r="C106" s="494"/>
      <c r="D106" s="451"/>
      <c r="E106" s="473"/>
      <c r="F106" s="454"/>
      <c r="G106" s="71">
        <v>8</v>
      </c>
      <c r="H106" s="71"/>
      <c r="I106" s="512"/>
      <c r="J106" s="457"/>
      <c r="K106" s="431"/>
      <c r="L106" s="504"/>
      <c r="M106" s="506"/>
      <c r="N106" s="506"/>
    </row>
    <row r="107" spans="2:14" ht="12.75">
      <c r="B107" s="423" t="str">
        <f>+LEFT(C107,4)</f>
        <v>15.3</v>
      </c>
      <c r="C107" s="438" t="s">
        <v>146</v>
      </c>
      <c r="D107" s="449" t="s">
        <v>147</v>
      </c>
      <c r="E107" s="471" t="s">
        <v>433</v>
      </c>
      <c r="F107" s="452">
        <v>3</v>
      </c>
      <c r="G107" s="68">
        <v>1</v>
      </c>
      <c r="H107" s="68"/>
      <c r="I107" s="507" t="s">
        <v>434</v>
      </c>
      <c r="J107" s="455">
        <v>3</v>
      </c>
      <c r="K107" s="429" t="str">
        <f t="shared" si="10"/>
        <v>Mantenimiento del control</v>
      </c>
      <c r="L107" s="504">
        <f t="shared" ref="L107" si="13">+IF(K107="",231,IF(K107="Deficiencia de control mayor (diseño y ejecución)",240,IF(K107="Deficiencia de control (diseño o ejecución)",260,IF(K107="Oportunidad de mejora",280,300))))</f>
        <v>300</v>
      </c>
      <c r="M107" s="506">
        <v>5.4562999999999997</v>
      </c>
      <c r="N107" s="506">
        <f>+L107+M107</f>
        <v>305.4563</v>
      </c>
    </row>
    <row r="108" spans="2:14" ht="12.75">
      <c r="B108" s="424"/>
      <c r="C108" s="439"/>
      <c r="D108" s="450"/>
      <c r="E108" s="472"/>
      <c r="F108" s="453"/>
      <c r="G108" s="70">
        <v>2</v>
      </c>
      <c r="H108" s="70"/>
      <c r="I108" s="513"/>
      <c r="J108" s="456"/>
      <c r="K108" s="430"/>
      <c r="L108" s="504"/>
      <c r="M108" s="506"/>
      <c r="N108" s="506"/>
    </row>
    <row r="109" spans="2:14" ht="12.75">
      <c r="B109" s="424"/>
      <c r="C109" s="439"/>
      <c r="D109" s="450"/>
      <c r="E109" s="472"/>
      <c r="F109" s="453"/>
      <c r="G109" s="70">
        <v>3</v>
      </c>
      <c r="H109" s="70"/>
      <c r="I109" s="513"/>
      <c r="J109" s="456"/>
      <c r="K109" s="430"/>
      <c r="L109" s="504"/>
      <c r="M109" s="506"/>
      <c r="N109" s="506"/>
    </row>
    <row r="110" spans="2:14" ht="12.75">
      <c r="B110" s="424"/>
      <c r="C110" s="439"/>
      <c r="D110" s="450"/>
      <c r="E110" s="472"/>
      <c r="F110" s="453"/>
      <c r="G110" s="70">
        <v>4</v>
      </c>
      <c r="H110" s="70"/>
      <c r="I110" s="513"/>
      <c r="J110" s="456"/>
      <c r="K110" s="430"/>
      <c r="L110" s="504"/>
      <c r="M110" s="506"/>
      <c r="N110" s="506"/>
    </row>
    <row r="111" spans="2:14" ht="12.75">
      <c r="B111" s="424"/>
      <c r="C111" s="439"/>
      <c r="D111" s="450"/>
      <c r="E111" s="472"/>
      <c r="F111" s="453"/>
      <c r="G111" s="70">
        <v>5</v>
      </c>
      <c r="H111" s="70"/>
      <c r="I111" s="513"/>
      <c r="J111" s="456"/>
      <c r="K111" s="430"/>
      <c r="L111" s="504"/>
      <c r="M111" s="506"/>
      <c r="N111" s="506"/>
    </row>
    <row r="112" spans="2:14" ht="12.75">
      <c r="B112" s="424"/>
      <c r="C112" s="439"/>
      <c r="D112" s="450"/>
      <c r="E112" s="472"/>
      <c r="F112" s="453"/>
      <c r="G112" s="70">
        <v>6</v>
      </c>
      <c r="H112" s="70"/>
      <c r="I112" s="513"/>
      <c r="J112" s="456"/>
      <c r="K112" s="430"/>
      <c r="L112" s="504"/>
      <c r="M112" s="506"/>
      <c r="N112" s="506"/>
    </row>
    <row r="113" spans="2:14" ht="12.75">
      <c r="B113" s="424"/>
      <c r="C113" s="439"/>
      <c r="D113" s="450"/>
      <c r="E113" s="472"/>
      <c r="F113" s="453"/>
      <c r="G113" s="70">
        <v>7</v>
      </c>
      <c r="H113" s="70"/>
      <c r="I113" s="513"/>
      <c r="J113" s="456"/>
      <c r="K113" s="430"/>
      <c r="L113" s="504"/>
      <c r="M113" s="506"/>
      <c r="N113" s="506"/>
    </row>
    <row r="114" spans="2:14" ht="117" customHeight="1" thickBot="1">
      <c r="B114" s="425"/>
      <c r="C114" s="440"/>
      <c r="D114" s="451"/>
      <c r="E114" s="473"/>
      <c r="F114" s="454"/>
      <c r="G114" s="71">
        <v>8</v>
      </c>
      <c r="H114" s="71"/>
      <c r="I114" s="514"/>
      <c r="J114" s="457"/>
      <c r="K114" s="431"/>
      <c r="L114" s="504"/>
      <c r="M114" s="506"/>
      <c r="N114" s="506"/>
    </row>
    <row r="115" spans="2:14" ht="39.75" customHeight="1">
      <c r="B115" s="423" t="str">
        <f>+LEFT(C115,4)</f>
        <v>15.4</v>
      </c>
      <c r="C115" s="468" t="s">
        <v>148</v>
      </c>
      <c r="D115" s="449" t="s">
        <v>149</v>
      </c>
      <c r="E115" s="470" t="s">
        <v>435</v>
      </c>
      <c r="F115" s="452">
        <v>3</v>
      </c>
      <c r="G115" s="68">
        <v>1</v>
      </c>
      <c r="H115" s="72" t="s">
        <v>436</v>
      </c>
      <c r="I115" s="515" t="s">
        <v>437</v>
      </c>
      <c r="J115" s="455">
        <v>3</v>
      </c>
      <c r="K115" s="429" t="str">
        <f t="shared" si="10"/>
        <v>Mantenimiento del control</v>
      </c>
      <c r="L115" s="504">
        <f t="shared" ref="L115" si="14">+IF(K115="",231,IF(K115="Deficiencia de control mayor (diseño y ejecución)",240,IF(K115="Deficiencia de control (diseño o ejecución)",260,IF(K115="Oportunidad de mejora",280,300))))</f>
        <v>300</v>
      </c>
      <c r="M115" s="506">
        <v>5.5632000000000001</v>
      </c>
      <c r="N115" s="506">
        <f>+L115+M115</f>
        <v>305.56319999999999</v>
      </c>
    </row>
    <row r="116" spans="2:14" ht="12.75">
      <c r="B116" s="424"/>
      <c r="C116" s="469"/>
      <c r="D116" s="450"/>
      <c r="E116" s="447"/>
      <c r="F116" s="453"/>
      <c r="G116" s="70">
        <v>2</v>
      </c>
      <c r="H116" s="70"/>
      <c r="I116" s="513"/>
      <c r="J116" s="456"/>
      <c r="K116" s="430"/>
      <c r="L116" s="504"/>
      <c r="M116" s="506"/>
      <c r="N116" s="506"/>
    </row>
    <row r="117" spans="2:14" ht="12.75">
      <c r="B117" s="424"/>
      <c r="C117" s="469"/>
      <c r="D117" s="450"/>
      <c r="E117" s="447"/>
      <c r="F117" s="453"/>
      <c r="G117" s="70">
        <v>3</v>
      </c>
      <c r="H117" s="70"/>
      <c r="I117" s="513"/>
      <c r="J117" s="456"/>
      <c r="K117" s="430"/>
      <c r="L117" s="504"/>
      <c r="M117" s="506"/>
      <c r="N117" s="506"/>
    </row>
    <row r="118" spans="2:14" ht="12.75">
      <c r="B118" s="424"/>
      <c r="C118" s="469"/>
      <c r="D118" s="450"/>
      <c r="E118" s="447"/>
      <c r="F118" s="453"/>
      <c r="G118" s="70">
        <v>4</v>
      </c>
      <c r="H118" s="70"/>
      <c r="I118" s="513"/>
      <c r="J118" s="456"/>
      <c r="K118" s="430"/>
      <c r="L118" s="504"/>
      <c r="M118" s="506"/>
      <c r="N118" s="506"/>
    </row>
    <row r="119" spans="2:14" ht="12.75">
      <c r="B119" s="424"/>
      <c r="C119" s="469"/>
      <c r="D119" s="450"/>
      <c r="E119" s="447"/>
      <c r="F119" s="453"/>
      <c r="G119" s="70">
        <v>5</v>
      </c>
      <c r="H119" s="70"/>
      <c r="I119" s="513"/>
      <c r="J119" s="456"/>
      <c r="K119" s="430"/>
      <c r="L119" s="504"/>
      <c r="M119" s="506"/>
      <c r="N119" s="506"/>
    </row>
    <row r="120" spans="2:14" ht="12.75">
      <c r="B120" s="424"/>
      <c r="C120" s="469"/>
      <c r="D120" s="450"/>
      <c r="E120" s="447"/>
      <c r="F120" s="453"/>
      <c r="G120" s="70">
        <v>6</v>
      </c>
      <c r="H120" s="70"/>
      <c r="I120" s="513"/>
      <c r="J120" s="456"/>
      <c r="K120" s="430"/>
      <c r="L120" s="504"/>
      <c r="M120" s="506"/>
      <c r="N120" s="506"/>
    </row>
    <row r="121" spans="2:14" ht="12.75">
      <c r="B121" s="424"/>
      <c r="C121" s="469"/>
      <c r="D121" s="450"/>
      <c r="E121" s="447"/>
      <c r="F121" s="453"/>
      <c r="G121" s="70">
        <v>7</v>
      </c>
      <c r="H121" s="70"/>
      <c r="I121" s="513"/>
      <c r="J121" s="456"/>
      <c r="K121" s="430"/>
      <c r="L121" s="504"/>
      <c r="M121" s="506"/>
      <c r="N121" s="506"/>
    </row>
    <row r="122" spans="2:14" ht="79.5" customHeight="1" thickBot="1">
      <c r="B122" s="425"/>
      <c r="C122" s="469"/>
      <c r="D122" s="451"/>
      <c r="E122" s="448"/>
      <c r="F122" s="454"/>
      <c r="G122" s="71">
        <v>8</v>
      </c>
      <c r="H122" s="71"/>
      <c r="I122" s="514"/>
      <c r="J122" s="457"/>
      <c r="K122" s="431"/>
      <c r="L122" s="504"/>
      <c r="M122" s="506"/>
      <c r="N122" s="506"/>
    </row>
    <row r="123" spans="2:14" ht="12.75">
      <c r="B123" s="423" t="str">
        <f>+LEFT(C123,4)</f>
        <v>15.5</v>
      </c>
      <c r="C123" s="439" t="s">
        <v>150</v>
      </c>
      <c r="D123" s="449" t="s">
        <v>151</v>
      </c>
      <c r="E123" s="461" t="s">
        <v>439</v>
      </c>
      <c r="F123" s="452">
        <v>3</v>
      </c>
      <c r="G123" s="68">
        <v>1</v>
      </c>
      <c r="H123" s="68"/>
      <c r="I123" s="507" t="s">
        <v>438</v>
      </c>
      <c r="J123" s="455">
        <v>3</v>
      </c>
      <c r="K123" s="429" t="str">
        <f t="shared" si="10"/>
        <v>Mantenimiento del control</v>
      </c>
      <c r="L123" s="504">
        <f t="shared" ref="L123" si="15">+IF(K123="",231,IF(K123="Deficiencia de control mayor (diseño y ejecución)",240,IF(K123="Deficiencia de control (diseño o ejecución)",260,IF(K123="Oportunidad de mejora",280,300))))</f>
        <v>300</v>
      </c>
      <c r="M123" s="506">
        <v>5.6321000000000003</v>
      </c>
      <c r="N123" s="506">
        <f>+L123+M123</f>
        <v>305.63209999999998</v>
      </c>
    </row>
    <row r="124" spans="2:14" ht="12.75">
      <c r="B124" s="424"/>
      <c r="C124" s="439"/>
      <c r="D124" s="450"/>
      <c r="E124" s="462"/>
      <c r="F124" s="453"/>
      <c r="G124" s="70">
        <v>2</v>
      </c>
      <c r="H124" s="70"/>
      <c r="I124" s="513"/>
      <c r="J124" s="456"/>
      <c r="K124" s="430"/>
      <c r="L124" s="504"/>
      <c r="M124" s="506"/>
      <c r="N124" s="506"/>
    </row>
    <row r="125" spans="2:14" ht="12.75">
      <c r="B125" s="424"/>
      <c r="C125" s="439"/>
      <c r="D125" s="450"/>
      <c r="E125" s="462"/>
      <c r="F125" s="453"/>
      <c r="G125" s="70">
        <v>3</v>
      </c>
      <c r="H125" s="70"/>
      <c r="I125" s="513"/>
      <c r="J125" s="456"/>
      <c r="K125" s="430"/>
      <c r="L125" s="504"/>
      <c r="M125" s="506"/>
      <c r="N125" s="506"/>
    </row>
    <row r="126" spans="2:14" ht="12.75">
      <c r="B126" s="424"/>
      <c r="C126" s="439"/>
      <c r="D126" s="450"/>
      <c r="E126" s="462"/>
      <c r="F126" s="453"/>
      <c r="G126" s="70">
        <v>4</v>
      </c>
      <c r="H126" s="70"/>
      <c r="I126" s="513"/>
      <c r="J126" s="456"/>
      <c r="K126" s="430"/>
      <c r="L126" s="504"/>
      <c r="M126" s="506"/>
      <c r="N126" s="506"/>
    </row>
    <row r="127" spans="2:14" ht="12.75">
      <c r="B127" s="424"/>
      <c r="C127" s="439"/>
      <c r="D127" s="450"/>
      <c r="E127" s="462"/>
      <c r="F127" s="453"/>
      <c r="G127" s="70">
        <v>5</v>
      </c>
      <c r="H127" s="70"/>
      <c r="I127" s="513"/>
      <c r="J127" s="456"/>
      <c r="K127" s="430"/>
      <c r="L127" s="504"/>
      <c r="M127" s="506"/>
      <c r="N127" s="506"/>
    </row>
    <row r="128" spans="2:14" ht="12.75" customHeight="1">
      <c r="B128" s="424"/>
      <c r="C128" s="439"/>
      <c r="D128" s="450"/>
      <c r="E128" s="462"/>
      <c r="F128" s="453"/>
      <c r="G128" s="70">
        <v>6</v>
      </c>
      <c r="H128" s="70"/>
      <c r="I128" s="513"/>
      <c r="J128" s="456"/>
      <c r="K128" s="430"/>
      <c r="L128" s="504"/>
      <c r="M128" s="506"/>
      <c r="N128" s="506"/>
    </row>
    <row r="129" spans="2:14" ht="12.75" customHeight="1">
      <c r="B129" s="424"/>
      <c r="C129" s="439"/>
      <c r="D129" s="450"/>
      <c r="E129" s="462"/>
      <c r="F129" s="453"/>
      <c r="G129" s="70">
        <v>7</v>
      </c>
      <c r="H129" s="70"/>
      <c r="I129" s="513"/>
      <c r="J129" s="456"/>
      <c r="K129" s="430"/>
      <c r="L129" s="504"/>
      <c r="M129" s="506"/>
      <c r="N129" s="506"/>
    </row>
    <row r="130" spans="2:14" ht="12.75" customHeight="1" thickBot="1">
      <c r="B130" s="425"/>
      <c r="C130" s="439"/>
      <c r="D130" s="451"/>
      <c r="E130" s="463"/>
      <c r="F130" s="454"/>
      <c r="G130" s="71">
        <v>8</v>
      </c>
      <c r="H130" s="71"/>
      <c r="I130" s="514"/>
      <c r="J130" s="457"/>
      <c r="K130" s="431"/>
      <c r="L130" s="504"/>
      <c r="M130" s="506"/>
      <c r="N130" s="506"/>
    </row>
    <row r="131" spans="2:14" ht="16.5" customHeight="1">
      <c r="B131" s="423" t="str">
        <f>+LEFT(C131,4)</f>
        <v>15.6</v>
      </c>
      <c r="C131" s="439" t="s">
        <v>152</v>
      </c>
      <c r="D131" s="475" t="s">
        <v>151</v>
      </c>
      <c r="E131" s="461" t="s">
        <v>314</v>
      </c>
      <c r="F131" s="452">
        <v>3</v>
      </c>
      <c r="G131" s="68">
        <v>1</v>
      </c>
      <c r="H131" s="68"/>
      <c r="I131" s="516" t="s">
        <v>440</v>
      </c>
      <c r="J131" s="455">
        <v>1</v>
      </c>
      <c r="K131" s="429" t="str">
        <f t="shared" si="10"/>
        <v>Deficiencia de control (diseño o ejecución)</v>
      </c>
      <c r="L131" s="504">
        <f t="shared" ref="L131" si="16">+IF(K131="",231,IF(K131="Deficiencia de control mayor (diseño y ejecución)",240,IF(K131="Deficiencia de control (diseño o ejecución)",260,IF(K131="Oportunidad de mejora",280,300))))</f>
        <v>260</v>
      </c>
      <c r="M131" s="506">
        <v>5.7896000000000001</v>
      </c>
      <c r="N131" s="506">
        <f>+L131+M131</f>
        <v>265.78960000000001</v>
      </c>
    </row>
    <row r="132" spans="2:14" ht="12.75">
      <c r="B132" s="424"/>
      <c r="C132" s="439"/>
      <c r="D132" s="476"/>
      <c r="E132" s="462"/>
      <c r="F132" s="453"/>
      <c r="G132" s="70">
        <v>2</v>
      </c>
      <c r="H132" s="70"/>
      <c r="I132" s="517"/>
      <c r="J132" s="456"/>
      <c r="K132" s="430"/>
      <c r="L132" s="504"/>
      <c r="M132" s="506"/>
      <c r="N132" s="506"/>
    </row>
    <row r="133" spans="2:14" ht="12.75">
      <c r="B133" s="424"/>
      <c r="C133" s="439"/>
      <c r="D133" s="476"/>
      <c r="E133" s="462"/>
      <c r="F133" s="453"/>
      <c r="G133" s="70">
        <v>3</v>
      </c>
      <c r="H133" s="70"/>
      <c r="I133" s="517"/>
      <c r="J133" s="456"/>
      <c r="K133" s="430"/>
      <c r="L133" s="504"/>
      <c r="M133" s="506"/>
      <c r="N133" s="506"/>
    </row>
    <row r="134" spans="2:14" ht="12.75">
      <c r="B134" s="424"/>
      <c r="C134" s="439"/>
      <c r="D134" s="476"/>
      <c r="E134" s="462"/>
      <c r="F134" s="453"/>
      <c r="G134" s="70">
        <v>4</v>
      </c>
      <c r="H134" s="70"/>
      <c r="I134" s="517"/>
      <c r="J134" s="456"/>
      <c r="K134" s="430"/>
      <c r="L134" s="504"/>
      <c r="M134" s="506"/>
      <c r="N134" s="506"/>
    </row>
    <row r="135" spans="2:14" ht="12.75">
      <c r="B135" s="424"/>
      <c r="C135" s="439"/>
      <c r="D135" s="476"/>
      <c r="E135" s="462"/>
      <c r="F135" s="453"/>
      <c r="G135" s="70">
        <v>5</v>
      </c>
      <c r="H135" s="70"/>
      <c r="I135" s="517"/>
      <c r="J135" s="456"/>
      <c r="K135" s="430"/>
      <c r="L135" s="504"/>
      <c r="M135" s="506"/>
      <c r="N135" s="506"/>
    </row>
    <row r="136" spans="2:14" ht="12.75">
      <c r="B136" s="424"/>
      <c r="C136" s="439"/>
      <c r="D136" s="476"/>
      <c r="E136" s="462"/>
      <c r="F136" s="453"/>
      <c r="G136" s="70">
        <v>6</v>
      </c>
      <c r="H136" s="70"/>
      <c r="I136" s="517"/>
      <c r="J136" s="456"/>
      <c r="K136" s="430"/>
      <c r="L136" s="504"/>
      <c r="M136" s="506"/>
      <c r="N136" s="506"/>
    </row>
    <row r="137" spans="2:14" ht="12.75">
      <c r="B137" s="424"/>
      <c r="C137" s="439"/>
      <c r="D137" s="476"/>
      <c r="E137" s="462"/>
      <c r="F137" s="453"/>
      <c r="G137" s="70">
        <v>7</v>
      </c>
      <c r="H137" s="70"/>
      <c r="I137" s="517"/>
      <c r="J137" s="456"/>
      <c r="K137" s="430"/>
      <c r="L137" s="504"/>
      <c r="M137" s="506"/>
      <c r="N137" s="506"/>
    </row>
    <row r="138" spans="2:14" ht="13.5" thickBot="1">
      <c r="B138" s="425"/>
      <c r="C138" s="439"/>
      <c r="D138" s="477"/>
      <c r="E138" s="463"/>
      <c r="F138" s="454"/>
      <c r="G138" s="71">
        <v>8</v>
      </c>
      <c r="H138" s="71"/>
      <c r="I138" s="518"/>
      <c r="J138" s="457"/>
      <c r="K138" s="431"/>
      <c r="L138" s="504"/>
      <c r="M138" s="506"/>
      <c r="N138" s="506"/>
    </row>
  </sheetData>
  <sheetProtection password="D72A" sheet="1" objects="1" scenarios="1" formatCells="0" formatColumns="0" formatRows="0"/>
  <autoFilter ref="C1:C138"/>
  <mergeCells count="199">
    <mergeCell ref="I91:I98"/>
    <mergeCell ref="I99:I106"/>
    <mergeCell ref="I107:I114"/>
    <mergeCell ref="I115:I122"/>
    <mergeCell ref="I123:I130"/>
    <mergeCell ref="I131:I138"/>
    <mergeCell ref="H89:H90"/>
    <mergeCell ref="I19:I26"/>
    <mergeCell ref="I27:I34"/>
    <mergeCell ref="I35:I42"/>
    <mergeCell ref="I43:I50"/>
    <mergeCell ref="I55:I62"/>
    <mergeCell ref="I63:I70"/>
    <mergeCell ref="I71:I78"/>
    <mergeCell ref="I79:I86"/>
    <mergeCell ref="M131:M138"/>
    <mergeCell ref="N15:N18"/>
    <mergeCell ref="N19:N26"/>
    <mergeCell ref="N27:N34"/>
    <mergeCell ref="N35:N42"/>
    <mergeCell ref="N43:N50"/>
    <mergeCell ref="N51:N54"/>
    <mergeCell ref="N55:N62"/>
    <mergeCell ref="N63:N70"/>
    <mergeCell ref="N71:N78"/>
    <mergeCell ref="N79:N86"/>
    <mergeCell ref="N87:N90"/>
    <mergeCell ref="N91:N98"/>
    <mergeCell ref="N99:N106"/>
    <mergeCell ref="N107:N114"/>
    <mergeCell ref="N115:N122"/>
    <mergeCell ref="N123:N130"/>
    <mergeCell ref="N131:N138"/>
    <mergeCell ref="L79:L86"/>
    <mergeCell ref="L87:L90"/>
    <mergeCell ref="L91:L98"/>
    <mergeCell ref="L99:L106"/>
    <mergeCell ref="L107:L114"/>
    <mergeCell ref="L115:L122"/>
    <mergeCell ref="L123:L130"/>
    <mergeCell ref="L131:L138"/>
    <mergeCell ref="M15:M18"/>
    <mergeCell ref="M19:M26"/>
    <mergeCell ref="M27:M34"/>
    <mergeCell ref="M35:M42"/>
    <mergeCell ref="M43:M50"/>
    <mergeCell ref="M51:M54"/>
    <mergeCell ref="M55:M62"/>
    <mergeCell ref="M63:M70"/>
    <mergeCell ref="M71:M78"/>
    <mergeCell ref="M79:M86"/>
    <mergeCell ref="M87:M90"/>
    <mergeCell ref="M91:M98"/>
    <mergeCell ref="M99:M106"/>
    <mergeCell ref="M107:M114"/>
    <mergeCell ref="M115:M122"/>
    <mergeCell ref="M123:M130"/>
    <mergeCell ref="L15:L18"/>
    <mergeCell ref="L19:L26"/>
    <mergeCell ref="L27:L34"/>
    <mergeCell ref="L35:L42"/>
    <mergeCell ref="L43:L50"/>
    <mergeCell ref="L51:L54"/>
    <mergeCell ref="L55:L62"/>
    <mergeCell ref="L63:L70"/>
    <mergeCell ref="L71:L78"/>
    <mergeCell ref="A43:A44"/>
    <mergeCell ref="C87:C90"/>
    <mergeCell ref="E63:E70"/>
    <mergeCell ref="E79:E86"/>
    <mergeCell ref="F63:F70"/>
    <mergeCell ref="F79:F86"/>
    <mergeCell ref="F43:F50"/>
    <mergeCell ref="D43:D50"/>
    <mergeCell ref="D63:D70"/>
    <mergeCell ref="D79:D86"/>
    <mergeCell ref="C79:C86"/>
    <mergeCell ref="F55:F62"/>
    <mergeCell ref="D51:D54"/>
    <mergeCell ref="D87:D90"/>
    <mergeCell ref="C51:C54"/>
    <mergeCell ref="D55:D62"/>
    <mergeCell ref="E51:E54"/>
    <mergeCell ref="E87:E90"/>
    <mergeCell ref="F87:F90"/>
    <mergeCell ref="B79:B86"/>
    <mergeCell ref="B87:B90"/>
    <mergeCell ref="D131:D138"/>
    <mergeCell ref="C91:C98"/>
    <mergeCell ref="E91:E98"/>
    <mergeCell ref="F15:F18"/>
    <mergeCell ref="F19:F26"/>
    <mergeCell ref="F27:F34"/>
    <mergeCell ref="D19:D26"/>
    <mergeCell ref="D27:D34"/>
    <mergeCell ref="D15:D18"/>
    <mergeCell ref="C71:C78"/>
    <mergeCell ref="D71:D78"/>
    <mergeCell ref="E71:E78"/>
    <mergeCell ref="F71:F78"/>
    <mergeCell ref="E55:E62"/>
    <mergeCell ref="C63:C70"/>
    <mergeCell ref="C55:C62"/>
    <mergeCell ref="E15:E18"/>
    <mergeCell ref="C99:C106"/>
    <mergeCell ref="E99:E106"/>
    <mergeCell ref="C131:C138"/>
    <mergeCell ref="F131:F138"/>
    <mergeCell ref="F91:F98"/>
    <mergeCell ref="F99:F106"/>
    <mergeCell ref="E131:E138"/>
    <mergeCell ref="J131:J138"/>
    <mergeCell ref="I17:I18"/>
    <mergeCell ref="I53:I54"/>
    <mergeCell ref="I89:I90"/>
    <mergeCell ref="J15:J18"/>
    <mergeCell ref="J19:J26"/>
    <mergeCell ref="J27:J34"/>
    <mergeCell ref="J43:J50"/>
    <mergeCell ref="J51:J54"/>
    <mergeCell ref="J55:J62"/>
    <mergeCell ref="J63:J70"/>
    <mergeCell ref="J79:J86"/>
    <mergeCell ref="J87:J90"/>
    <mergeCell ref="J91:J98"/>
    <mergeCell ref="J99:J106"/>
    <mergeCell ref="J107:J114"/>
    <mergeCell ref="J115:J122"/>
    <mergeCell ref="J123:J130"/>
    <mergeCell ref="G51:I52"/>
    <mergeCell ref="G15:I16"/>
    <mergeCell ref="G87:I88"/>
    <mergeCell ref="G53:G54"/>
    <mergeCell ref="G89:G90"/>
    <mergeCell ref="J71:J78"/>
    <mergeCell ref="F123:F130"/>
    <mergeCell ref="F115:F122"/>
    <mergeCell ref="D91:D98"/>
    <mergeCell ref="D99:D106"/>
    <mergeCell ref="E123:E130"/>
    <mergeCell ref="F107:F114"/>
    <mergeCell ref="F51:F54"/>
    <mergeCell ref="C43:C50"/>
    <mergeCell ref="E43:E50"/>
    <mergeCell ref="C115:C122"/>
    <mergeCell ref="E115:E122"/>
    <mergeCell ref="C107:C114"/>
    <mergeCell ref="C123:C130"/>
    <mergeCell ref="E107:E114"/>
    <mergeCell ref="D107:D114"/>
    <mergeCell ref="D115:D122"/>
    <mergeCell ref="D123:D130"/>
    <mergeCell ref="K35:K42"/>
    <mergeCell ref="K43:K50"/>
    <mergeCell ref="K51:K54"/>
    <mergeCell ref="K55:K62"/>
    <mergeCell ref="K63:K70"/>
    <mergeCell ref="K15:K18"/>
    <mergeCell ref="C12:K12"/>
    <mergeCell ref="C13:K13"/>
    <mergeCell ref="K19:K26"/>
    <mergeCell ref="K27:K34"/>
    <mergeCell ref="C27:C34"/>
    <mergeCell ref="E27:E34"/>
    <mergeCell ref="G17:G18"/>
    <mergeCell ref="C15:C18"/>
    <mergeCell ref="C19:C26"/>
    <mergeCell ref="E19:E26"/>
    <mergeCell ref="C35:C42"/>
    <mergeCell ref="D35:D42"/>
    <mergeCell ref="E35:E42"/>
    <mergeCell ref="F35:F42"/>
    <mergeCell ref="J35:J42"/>
    <mergeCell ref="H17:H18"/>
    <mergeCell ref="H53:H54"/>
    <mergeCell ref="K107:K114"/>
    <mergeCell ref="K115:K122"/>
    <mergeCell ref="K123:K130"/>
    <mergeCell ref="K131:K138"/>
    <mergeCell ref="K71:K78"/>
    <mergeCell ref="K79:K86"/>
    <mergeCell ref="K87:K90"/>
    <mergeCell ref="K91:K98"/>
    <mergeCell ref="K99:K106"/>
    <mergeCell ref="B91:B98"/>
    <mergeCell ref="B99:B106"/>
    <mergeCell ref="B107:B114"/>
    <mergeCell ref="B115:B122"/>
    <mergeCell ref="B123:B130"/>
    <mergeCell ref="B131:B138"/>
    <mergeCell ref="B15:B18"/>
    <mergeCell ref="B19:B26"/>
    <mergeCell ref="B27:B34"/>
    <mergeCell ref="B35:B42"/>
    <mergeCell ref="B43:B50"/>
    <mergeCell ref="B51:B54"/>
    <mergeCell ref="B55:B62"/>
    <mergeCell ref="B63:B70"/>
    <mergeCell ref="B71:B78"/>
  </mergeCells>
  <dataValidations count="1">
    <dataValidation type="list" allowBlank="1" showInputMessage="1" showErrorMessage="1" sqref="J91:J138 J55:J86 F19:F50 J19:J50 F91:F138 F55:F86">
      <formula1>"1,2,3"</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62F13"/>
  </sheetPr>
  <dimension ref="B1:N134"/>
  <sheetViews>
    <sheetView showGridLines="0" topLeftCell="C1" zoomScale="70" zoomScaleNormal="70" workbookViewId="0">
      <selection activeCell="I111" sqref="I111:I118"/>
    </sheetView>
  </sheetViews>
  <sheetFormatPr baseColWidth="10" defaultColWidth="3.140625" defaultRowHeight="22.5" customHeight="1"/>
  <cols>
    <col min="1" max="1" width="2.5703125" style="1" customWidth="1"/>
    <col min="2" max="2" width="4.42578125" style="1" hidden="1" customWidth="1"/>
    <col min="3" max="3" width="36.140625" style="1" customWidth="1"/>
    <col min="4" max="4" width="42.5703125" style="1" customWidth="1"/>
    <col min="5" max="5" width="65.28515625" style="45" customWidth="1"/>
    <col min="6" max="6" width="7.42578125" style="1" customWidth="1"/>
    <col min="7" max="7" width="3.5703125" style="1" bestFit="1" customWidth="1"/>
    <col min="8" max="8" width="29.140625" style="1" customWidth="1"/>
    <col min="9" max="9" width="59.28515625" style="76" customWidth="1"/>
    <col min="10" max="10" width="7.42578125" style="1" customWidth="1"/>
    <col min="11" max="11" width="22.5703125" style="1" customWidth="1"/>
    <col min="12" max="12" width="4" style="10" bestFit="1" customWidth="1"/>
    <col min="13" max="13" width="8.42578125" style="10" bestFit="1" customWidth="1"/>
    <col min="14" max="14" width="9.5703125" style="12" customWidth="1"/>
    <col min="15" max="16363" width="3.140625" style="1" customWidth="1"/>
    <col min="16364" max="16384" width="3.140625" style="1"/>
  </cols>
  <sheetData>
    <row r="1" spans="3:11" ht="9.9499999999999993" customHeight="1"/>
    <row r="2" spans="3:11" ht="9.9499999999999993" customHeight="1"/>
    <row r="3" spans="3:11" ht="9.9499999999999993" customHeight="1"/>
    <row r="4" spans="3:11" ht="9.9499999999999993" customHeight="1"/>
    <row r="5" spans="3:11" ht="9.9499999999999993" customHeight="1"/>
    <row r="6" spans="3:11" ht="9.9499999999999993" customHeight="1"/>
    <row r="7" spans="3:11" ht="9.9499999999999993" customHeight="1"/>
    <row r="8" spans="3:11" ht="9.9499999999999993" customHeight="1"/>
    <row r="9" spans="3:11" ht="9.9499999999999993" customHeight="1"/>
    <row r="10" spans="3:11" ht="31.5" customHeight="1"/>
    <row r="11" spans="3:11" ht="24.75" customHeight="1"/>
    <row r="12" spans="3:11" ht="20.25" customHeight="1"/>
    <row r="13" spans="3:11" ht="9.9499999999999993" customHeight="1"/>
    <row r="14" spans="3:11" ht="20.100000000000001" customHeight="1">
      <c r="C14" s="546" t="s">
        <v>153</v>
      </c>
      <c r="D14" s="546"/>
      <c r="E14" s="546"/>
      <c r="F14" s="546"/>
      <c r="G14" s="546"/>
      <c r="H14" s="546"/>
      <c r="I14" s="546"/>
      <c r="J14" s="546"/>
      <c r="K14" s="546"/>
    </row>
    <row r="15" spans="3:11" ht="33.6" customHeight="1">
      <c r="C15" s="254" t="s">
        <v>154</v>
      </c>
      <c r="D15" s="254"/>
      <c r="E15" s="254"/>
      <c r="F15" s="254"/>
      <c r="G15" s="254"/>
      <c r="H15" s="254"/>
      <c r="I15" s="254"/>
      <c r="J15" s="254"/>
      <c r="K15" s="254"/>
    </row>
    <row r="16" spans="3:11" ht="9.9499999999999993" customHeight="1">
      <c r="C16" s="2"/>
      <c r="D16" s="2"/>
      <c r="F16" s="3"/>
    </row>
    <row r="17" spans="2:14" ht="36.75" customHeight="1">
      <c r="B17" s="541" t="s">
        <v>11</v>
      </c>
      <c r="C17" s="540" t="s">
        <v>155</v>
      </c>
      <c r="D17" s="547" t="s">
        <v>0</v>
      </c>
      <c r="E17" s="551" t="s">
        <v>12</v>
      </c>
      <c r="F17" s="549" t="s">
        <v>68</v>
      </c>
      <c r="G17" s="548" t="s">
        <v>13</v>
      </c>
      <c r="H17" s="548"/>
      <c r="I17" s="548"/>
      <c r="J17" s="549" t="s">
        <v>69</v>
      </c>
      <c r="K17" s="544" t="s">
        <v>31</v>
      </c>
      <c r="L17" s="318"/>
      <c r="M17" s="318"/>
      <c r="N17" s="574"/>
    </row>
    <row r="18" spans="2:14" ht="29.25" customHeight="1">
      <c r="B18" s="541"/>
      <c r="C18" s="540"/>
      <c r="D18" s="547"/>
      <c r="E18" s="552"/>
      <c r="F18" s="549"/>
      <c r="G18" s="548" t="s">
        <v>1</v>
      </c>
      <c r="H18" s="547" t="s">
        <v>2</v>
      </c>
      <c r="I18" s="550" t="s">
        <v>2</v>
      </c>
      <c r="J18" s="549"/>
      <c r="K18" s="544"/>
      <c r="L18" s="318"/>
      <c r="M18" s="318"/>
      <c r="N18" s="574"/>
    </row>
    <row r="19" spans="2:14" ht="92.25" customHeight="1" thickBot="1">
      <c r="B19" s="541"/>
      <c r="C19" s="540"/>
      <c r="D19" s="547"/>
      <c r="E19" s="553"/>
      <c r="F19" s="549"/>
      <c r="G19" s="548"/>
      <c r="H19" s="548"/>
      <c r="I19" s="550"/>
      <c r="J19" s="549"/>
      <c r="K19" s="545"/>
      <c r="L19" s="318"/>
      <c r="M19" s="318"/>
      <c r="N19" s="574"/>
    </row>
    <row r="20" spans="2:14" ht="84" customHeight="1">
      <c r="B20" s="229" t="str">
        <f>+LEFT(C20,4)</f>
        <v>16.1</v>
      </c>
      <c r="C20" s="363" t="s">
        <v>156</v>
      </c>
      <c r="D20" s="244" t="s">
        <v>157</v>
      </c>
      <c r="E20" s="296" t="s">
        <v>352</v>
      </c>
      <c r="F20" s="247">
        <v>3</v>
      </c>
      <c r="G20" s="19">
        <v>1</v>
      </c>
      <c r="H20" s="73" t="s">
        <v>444</v>
      </c>
      <c r="I20" s="554" t="s">
        <v>442</v>
      </c>
      <c r="J20" s="259">
        <v>3</v>
      </c>
      <c r="K20" s="236" t="str">
        <f t="shared" ref="K20" si="0">+IF(OR(ISBLANK(F20),ISBLANK(J20)),"",IF(OR(AND(F20=1,J20=1),AND(F20=1,J20=2),AND(F20=1,J20=3)),"Deficiencia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307">
        <f>+IF(K20="",312,IF(K20="Deficiencia de control mayor (diseño y ejecución)",320,IF(K20="Deficiencia de control (diseño o ejecución)",340,IF(K20="Oportunidad de mejora",360,380))))</f>
        <v>380</v>
      </c>
      <c r="M20" s="319">
        <v>5.8745000000000003</v>
      </c>
      <c r="N20" s="575">
        <f>+L20+M20</f>
        <v>385.87450000000001</v>
      </c>
    </row>
    <row r="21" spans="2:14" s="4" customFormat="1" ht="16.5">
      <c r="B21" s="230"/>
      <c r="C21" s="364"/>
      <c r="D21" s="245"/>
      <c r="E21" s="265"/>
      <c r="F21" s="248"/>
      <c r="G21" s="17">
        <v>2</v>
      </c>
      <c r="H21" s="17"/>
      <c r="I21" s="555"/>
      <c r="J21" s="260"/>
      <c r="K21" s="237"/>
      <c r="L21" s="307"/>
      <c r="M21" s="319"/>
      <c r="N21" s="575"/>
    </row>
    <row r="22" spans="2:14" s="4" customFormat="1" ht="16.5">
      <c r="B22" s="230"/>
      <c r="C22" s="364"/>
      <c r="D22" s="245"/>
      <c r="E22" s="265"/>
      <c r="F22" s="248"/>
      <c r="G22" s="17">
        <v>3</v>
      </c>
      <c r="H22" s="17"/>
      <c r="I22" s="555"/>
      <c r="J22" s="260"/>
      <c r="K22" s="237"/>
      <c r="L22" s="307"/>
      <c r="M22" s="319"/>
      <c r="N22" s="575"/>
    </row>
    <row r="23" spans="2:14" s="4" customFormat="1" ht="16.5">
      <c r="B23" s="230"/>
      <c r="C23" s="364"/>
      <c r="D23" s="245"/>
      <c r="E23" s="265"/>
      <c r="F23" s="248"/>
      <c r="G23" s="17">
        <v>4</v>
      </c>
      <c r="H23" s="17"/>
      <c r="I23" s="555"/>
      <c r="J23" s="260"/>
      <c r="K23" s="237"/>
      <c r="L23" s="307"/>
      <c r="M23" s="319"/>
      <c r="N23" s="575"/>
    </row>
    <row r="24" spans="2:14" s="4" customFormat="1" ht="16.5">
      <c r="B24" s="230"/>
      <c r="C24" s="364"/>
      <c r="D24" s="245"/>
      <c r="E24" s="265"/>
      <c r="F24" s="248"/>
      <c r="G24" s="17">
        <v>5</v>
      </c>
      <c r="H24" s="17"/>
      <c r="I24" s="555"/>
      <c r="J24" s="260"/>
      <c r="K24" s="237"/>
      <c r="L24" s="307"/>
      <c r="M24" s="319"/>
      <c r="N24" s="575"/>
    </row>
    <row r="25" spans="2:14" s="4" customFormat="1" ht="16.5">
      <c r="B25" s="230"/>
      <c r="C25" s="364"/>
      <c r="D25" s="245"/>
      <c r="E25" s="265"/>
      <c r="F25" s="248"/>
      <c r="G25" s="17">
        <v>6</v>
      </c>
      <c r="H25" s="17"/>
      <c r="I25" s="555"/>
      <c r="J25" s="260"/>
      <c r="K25" s="237"/>
      <c r="L25" s="307"/>
      <c r="M25" s="319"/>
      <c r="N25" s="575"/>
    </row>
    <row r="26" spans="2:14" s="4" customFormat="1" ht="16.5">
      <c r="B26" s="230"/>
      <c r="C26" s="364"/>
      <c r="D26" s="245"/>
      <c r="E26" s="265"/>
      <c r="F26" s="248"/>
      <c r="G26" s="17">
        <v>7</v>
      </c>
      <c r="H26" s="17"/>
      <c r="I26" s="555"/>
      <c r="J26" s="260"/>
      <c r="K26" s="237"/>
      <c r="L26" s="307"/>
      <c r="M26" s="319"/>
      <c r="N26" s="575"/>
    </row>
    <row r="27" spans="2:14" s="4" customFormat="1" ht="17.25" thickBot="1">
      <c r="B27" s="231"/>
      <c r="C27" s="365"/>
      <c r="D27" s="246"/>
      <c r="E27" s="266"/>
      <c r="F27" s="249"/>
      <c r="G27" s="18">
        <v>8</v>
      </c>
      <c r="H27" s="18"/>
      <c r="I27" s="556"/>
      <c r="J27" s="261"/>
      <c r="K27" s="238"/>
      <c r="L27" s="307"/>
      <c r="M27" s="319"/>
      <c r="N27" s="575"/>
    </row>
    <row r="28" spans="2:14" s="4" customFormat="1" ht="80.25" customHeight="1" thickBot="1">
      <c r="B28" s="229" t="str">
        <f>+LEFT(C28,4)</f>
        <v>16.2</v>
      </c>
      <c r="C28" s="395" t="s">
        <v>158</v>
      </c>
      <c r="D28" s="244" t="s">
        <v>157</v>
      </c>
      <c r="E28" s="296" t="s">
        <v>443</v>
      </c>
      <c r="F28" s="247">
        <v>3</v>
      </c>
      <c r="G28" s="19">
        <v>1</v>
      </c>
      <c r="H28" s="73" t="s">
        <v>450</v>
      </c>
      <c r="I28" s="554" t="s">
        <v>446</v>
      </c>
      <c r="J28" s="259">
        <v>3</v>
      </c>
      <c r="K28" s="236" t="str">
        <f t="shared" ref="K28:K52" si="1">+IF(OR(ISBLANK(F28),ISBLANK(J28)),"",IF(OR(AND(F28=1,J28=1),AND(F28=1,J28=2),AND(F28=1,J28=3)),"Deficiencia de control mayor (diseño y ejecución)",IF(OR(AND(F28=2,J28=2),AND(F28=3,J28=1),AND(F28=3,J28=2),AND(F28=2,J28=1)),"Deficiencia de control (diseño o ejecución)",IF(AND(F28=2,J28=3),"Oportunidad de mejora","Mantenimiento del control"))))</f>
        <v>Mantenimiento del control</v>
      </c>
      <c r="L28" s="307">
        <f t="shared" ref="L28" si="2">+IF(K28="",312,IF(K28="Deficiencia de control mayor (diseño y ejecución)",320,IF(K28="Deficiencia de control (diseño o ejecución)",340,IF(K28="Oportunidad de mejora",360,380))))</f>
        <v>380</v>
      </c>
      <c r="M28" s="319">
        <v>5.9653999999999998</v>
      </c>
      <c r="N28" s="575">
        <f>+L28+M28</f>
        <v>385.96539999999999</v>
      </c>
    </row>
    <row r="29" spans="2:14" s="4" customFormat="1" ht="66">
      <c r="B29" s="230"/>
      <c r="C29" s="364"/>
      <c r="D29" s="245"/>
      <c r="E29" s="265"/>
      <c r="F29" s="248"/>
      <c r="G29" s="17">
        <v>2</v>
      </c>
      <c r="H29" s="73" t="s">
        <v>445</v>
      </c>
      <c r="I29" s="555"/>
      <c r="J29" s="260"/>
      <c r="K29" s="237"/>
      <c r="L29" s="307"/>
      <c r="M29" s="319"/>
      <c r="N29" s="575"/>
    </row>
    <row r="30" spans="2:14" s="4" customFormat="1" ht="16.5">
      <c r="B30" s="230"/>
      <c r="C30" s="364"/>
      <c r="D30" s="245"/>
      <c r="E30" s="265"/>
      <c r="F30" s="248"/>
      <c r="G30" s="17">
        <v>3</v>
      </c>
      <c r="H30" s="17"/>
      <c r="I30" s="555"/>
      <c r="J30" s="260"/>
      <c r="K30" s="237"/>
      <c r="L30" s="307"/>
      <c r="M30" s="319"/>
      <c r="N30" s="575"/>
    </row>
    <row r="31" spans="2:14" s="4" customFormat="1" ht="1.5" customHeight="1" thickBot="1">
      <c r="B31" s="230"/>
      <c r="C31" s="364"/>
      <c r="D31" s="245"/>
      <c r="E31" s="265"/>
      <c r="F31" s="248"/>
      <c r="G31" s="17">
        <v>4</v>
      </c>
      <c r="H31" s="17"/>
      <c r="I31" s="555"/>
      <c r="J31" s="260"/>
      <c r="K31" s="237"/>
      <c r="L31" s="307"/>
      <c r="M31" s="319"/>
      <c r="N31" s="575"/>
    </row>
    <row r="32" spans="2:14" s="4" customFormat="1" ht="4.5" hidden="1" customHeight="1" thickBot="1">
      <c r="B32" s="230"/>
      <c r="C32" s="364"/>
      <c r="D32" s="245"/>
      <c r="E32" s="265"/>
      <c r="F32" s="248"/>
      <c r="G32" s="17">
        <v>5</v>
      </c>
      <c r="H32" s="17"/>
      <c r="I32" s="555"/>
      <c r="J32" s="260"/>
      <c r="K32" s="237"/>
      <c r="L32" s="307"/>
      <c r="M32" s="319"/>
      <c r="N32" s="575"/>
    </row>
    <row r="33" spans="2:14" s="4" customFormat="1" ht="17.25" hidden="1" thickBot="1">
      <c r="B33" s="230"/>
      <c r="C33" s="364"/>
      <c r="D33" s="245"/>
      <c r="E33" s="265"/>
      <c r="F33" s="248"/>
      <c r="G33" s="17">
        <v>6</v>
      </c>
      <c r="H33" s="17"/>
      <c r="I33" s="555"/>
      <c r="J33" s="260"/>
      <c r="K33" s="237"/>
      <c r="L33" s="307"/>
      <c r="M33" s="319"/>
      <c r="N33" s="575"/>
    </row>
    <row r="34" spans="2:14" s="4" customFormat="1" ht="17.25" hidden="1" thickBot="1">
      <c r="B34" s="230"/>
      <c r="C34" s="364"/>
      <c r="D34" s="245"/>
      <c r="E34" s="265"/>
      <c r="F34" s="248"/>
      <c r="G34" s="17">
        <v>7</v>
      </c>
      <c r="H34" s="17"/>
      <c r="I34" s="555"/>
      <c r="J34" s="260"/>
      <c r="K34" s="237"/>
      <c r="L34" s="307"/>
      <c r="M34" s="319"/>
      <c r="N34" s="575"/>
    </row>
    <row r="35" spans="2:14" s="4" customFormat="1" ht="17.25" hidden="1" thickBot="1">
      <c r="B35" s="231"/>
      <c r="C35" s="365"/>
      <c r="D35" s="246"/>
      <c r="E35" s="266"/>
      <c r="F35" s="249"/>
      <c r="G35" s="18">
        <v>8</v>
      </c>
      <c r="H35" s="18"/>
      <c r="I35" s="556"/>
      <c r="J35" s="261"/>
      <c r="K35" s="238"/>
      <c r="L35" s="307"/>
      <c r="M35" s="319"/>
      <c r="N35" s="575"/>
    </row>
    <row r="36" spans="2:14" ht="71.25" customHeight="1">
      <c r="B36" s="229" t="str">
        <f>+LEFT(C36,4)</f>
        <v>16.3</v>
      </c>
      <c r="C36" s="395" t="s">
        <v>159</v>
      </c>
      <c r="D36" s="244" t="s">
        <v>160</v>
      </c>
      <c r="E36" s="296" t="s">
        <v>449</v>
      </c>
      <c r="F36" s="247">
        <v>3</v>
      </c>
      <c r="G36" s="19">
        <v>1</v>
      </c>
      <c r="H36" s="73" t="s">
        <v>450</v>
      </c>
      <c r="I36" s="554" t="s">
        <v>452</v>
      </c>
      <c r="J36" s="259">
        <v>3</v>
      </c>
      <c r="K36" s="236" t="str">
        <f t="shared" si="1"/>
        <v>Mantenimiento del control</v>
      </c>
      <c r="L36" s="307">
        <f t="shared" ref="L36" si="3">+IF(K36="",312,IF(K36="Deficiencia de control mayor (diseño y ejecución)",320,IF(K36="Deficiencia de control (diseño o ejecución)",340,IF(K36="Oportunidad de mejora",360,380))))</f>
        <v>380</v>
      </c>
      <c r="M36" s="319">
        <v>6.0122999999999998</v>
      </c>
      <c r="N36" s="575">
        <f>+L36+M36</f>
        <v>386.01229999999998</v>
      </c>
    </row>
    <row r="37" spans="2:14" ht="22.5" customHeight="1">
      <c r="B37" s="230"/>
      <c r="C37" s="364"/>
      <c r="D37" s="245"/>
      <c r="E37" s="265"/>
      <c r="F37" s="248"/>
      <c r="G37" s="17">
        <v>2</v>
      </c>
      <c r="H37" s="17"/>
      <c r="I37" s="555"/>
      <c r="J37" s="260"/>
      <c r="K37" s="237"/>
      <c r="L37" s="307"/>
      <c r="M37" s="319"/>
      <c r="N37" s="575"/>
    </row>
    <row r="38" spans="2:14" ht="22.5" customHeight="1">
      <c r="B38" s="230"/>
      <c r="C38" s="364"/>
      <c r="D38" s="245"/>
      <c r="E38" s="265"/>
      <c r="F38" s="248"/>
      <c r="G38" s="17">
        <v>3</v>
      </c>
      <c r="H38" s="17"/>
      <c r="I38" s="555"/>
      <c r="J38" s="260"/>
      <c r="K38" s="237"/>
      <c r="L38" s="307"/>
      <c r="M38" s="319"/>
      <c r="N38" s="575"/>
    </row>
    <row r="39" spans="2:14" ht="22.5" customHeight="1">
      <c r="B39" s="230"/>
      <c r="C39" s="364"/>
      <c r="D39" s="245"/>
      <c r="E39" s="265"/>
      <c r="F39" s="248"/>
      <c r="G39" s="17">
        <v>4</v>
      </c>
      <c r="H39" s="17"/>
      <c r="I39" s="555"/>
      <c r="J39" s="260"/>
      <c r="K39" s="237"/>
      <c r="L39" s="307"/>
      <c r="M39" s="319"/>
      <c r="N39" s="575"/>
    </row>
    <row r="40" spans="2:14" ht="22.5" customHeight="1">
      <c r="B40" s="230"/>
      <c r="C40" s="364"/>
      <c r="D40" s="245"/>
      <c r="E40" s="265"/>
      <c r="F40" s="248"/>
      <c r="G40" s="17">
        <v>5</v>
      </c>
      <c r="H40" s="17"/>
      <c r="I40" s="555"/>
      <c r="J40" s="260"/>
      <c r="K40" s="237"/>
      <c r="L40" s="307"/>
      <c r="M40" s="319"/>
      <c r="N40" s="575"/>
    </row>
    <row r="41" spans="2:14" ht="5.25" customHeight="1" thickBot="1">
      <c r="B41" s="230"/>
      <c r="C41" s="364"/>
      <c r="D41" s="245"/>
      <c r="E41" s="265"/>
      <c r="F41" s="248"/>
      <c r="G41" s="17">
        <v>6</v>
      </c>
      <c r="H41" s="17"/>
      <c r="I41" s="555"/>
      <c r="J41" s="260"/>
      <c r="K41" s="237"/>
      <c r="L41" s="307"/>
      <c r="M41" s="319"/>
      <c r="N41" s="575"/>
    </row>
    <row r="42" spans="2:14" ht="22.5" hidden="1" customHeight="1" thickBot="1">
      <c r="B42" s="230"/>
      <c r="C42" s="364"/>
      <c r="D42" s="245"/>
      <c r="E42" s="265"/>
      <c r="F42" s="248"/>
      <c r="G42" s="17">
        <v>7</v>
      </c>
      <c r="H42" s="17"/>
      <c r="I42" s="555"/>
      <c r="J42" s="260"/>
      <c r="K42" s="237"/>
      <c r="L42" s="307"/>
      <c r="M42" s="319"/>
      <c r="N42" s="575"/>
    </row>
    <row r="43" spans="2:14" ht="22.5" hidden="1" customHeight="1" thickBot="1">
      <c r="B43" s="231"/>
      <c r="C43" s="365"/>
      <c r="D43" s="246"/>
      <c r="E43" s="266"/>
      <c r="F43" s="249"/>
      <c r="G43" s="18">
        <v>8</v>
      </c>
      <c r="H43" s="18"/>
      <c r="I43" s="556"/>
      <c r="J43" s="261"/>
      <c r="K43" s="238"/>
      <c r="L43" s="307"/>
      <c r="M43" s="319"/>
      <c r="N43" s="575"/>
    </row>
    <row r="44" spans="2:14" ht="22.5" customHeight="1">
      <c r="B44" s="229" t="str">
        <f>+LEFT(C44,4)</f>
        <v>16.4</v>
      </c>
      <c r="C44" s="395" t="s">
        <v>161</v>
      </c>
      <c r="D44" s="244" t="s">
        <v>162</v>
      </c>
      <c r="E44" s="557" t="s">
        <v>315</v>
      </c>
      <c r="F44" s="247">
        <v>3</v>
      </c>
      <c r="G44" s="19">
        <v>1</v>
      </c>
      <c r="H44" s="19"/>
      <c r="I44" s="554" t="s">
        <v>454</v>
      </c>
      <c r="J44" s="259">
        <v>3</v>
      </c>
      <c r="K44" s="236" t="str">
        <f t="shared" si="1"/>
        <v>Mantenimiento del control</v>
      </c>
      <c r="L44" s="307">
        <f t="shared" ref="L44" si="4">+IF(K44="",312,IF(K44="Deficiencia de control mayor (diseño y ejecución)",320,IF(K44="Deficiencia de control (diseño o ejecución)",340,IF(K44="Oportunidad de mejora",360,380))))</f>
        <v>380</v>
      </c>
      <c r="M44" s="319">
        <v>6.1235999999999997</v>
      </c>
      <c r="N44" s="575">
        <f>+L44+M44</f>
        <v>386.12360000000001</v>
      </c>
    </row>
    <row r="45" spans="2:14" ht="22.5" customHeight="1">
      <c r="B45" s="230"/>
      <c r="C45" s="364"/>
      <c r="D45" s="245"/>
      <c r="E45" s="558"/>
      <c r="F45" s="248"/>
      <c r="G45" s="17">
        <v>2</v>
      </c>
      <c r="H45" s="17"/>
      <c r="I45" s="555"/>
      <c r="J45" s="260"/>
      <c r="K45" s="237"/>
      <c r="L45" s="307"/>
      <c r="M45" s="319"/>
      <c r="N45" s="575"/>
    </row>
    <row r="46" spans="2:14" ht="22.5" customHeight="1">
      <c r="B46" s="230"/>
      <c r="C46" s="364"/>
      <c r="D46" s="245"/>
      <c r="E46" s="558"/>
      <c r="F46" s="248"/>
      <c r="G46" s="17">
        <v>3</v>
      </c>
      <c r="H46" s="17"/>
      <c r="I46" s="555"/>
      <c r="J46" s="260"/>
      <c r="K46" s="237"/>
      <c r="L46" s="307"/>
      <c r="M46" s="319"/>
      <c r="N46" s="575"/>
    </row>
    <row r="47" spans="2:14" ht="22.5" customHeight="1">
      <c r="B47" s="230"/>
      <c r="C47" s="364"/>
      <c r="D47" s="245"/>
      <c r="E47" s="558"/>
      <c r="F47" s="248"/>
      <c r="G47" s="17">
        <v>4</v>
      </c>
      <c r="H47" s="17"/>
      <c r="I47" s="555"/>
      <c r="J47" s="260"/>
      <c r="K47" s="237"/>
      <c r="L47" s="307"/>
      <c r="M47" s="319"/>
      <c r="N47" s="575"/>
    </row>
    <row r="48" spans="2:14" ht="22.5" customHeight="1">
      <c r="B48" s="230"/>
      <c r="C48" s="364"/>
      <c r="D48" s="245"/>
      <c r="E48" s="558"/>
      <c r="F48" s="248"/>
      <c r="G48" s="17">
        <v>5</v>
      </c>
      <c r="H48" s="17"/>
      <c r="I48" s="555"/>
      <c r="J48" s="260"/>
      <c r="K48" s="237"/>
      <c r="L48" s="307"/>
      <c r="M48" s="319"/>
      <c r="N48" s="575"/>
    </row>
    <row r="49" spans="2:14" ht="22.5" customHeight="1">
      <c r="B49" s="230"/>
      <c r="C49" s="364"/>
      <c r="D49" s="245"/>
      <c r="E49" s="558"/>
      <c r="F49" s="248"/>
      <c r="G49" s="17">
        <v>6</v>
      </c>
      <c r="H49" s="17"/>
      <c r="I49" s="555"/>
      <c r="J49" s="260"/>
      <c r="K49" s="237"/>
      <c r="L49" s="307"/>
      <c r="M49" s="319"/>
      <c r="N49" s="575"/>
    </row>
    <row r="50" spans="2:14" ht="22.5" customHeight="1">
      <c r="B50" s="230"/>
      <c r="C50" s="364"/>
      <c r="D50" s="245"/>
      <c r="E50" s="558"/>
      <c r="F50" s="248"/>
      <c r="G50" s="17">
        <v>7</v>
      </c>
      <c r="H50" s="17"/>
      <c r="I50" s="555"/>
      <c r="J50" s="260"/>
      <c r="K50" s="237"/>
      <c r="L50" s="307"/>
      <c r="M50" s="319"/>
      <c r="N50" s="575"/>
    </row>
    <row r="51" spans="2:14" ht="183" customHeight="1" thickBot="1">
      <c r="B51" s="231"/>
      <c r="C51" s="365"/>
      <c r="D51" s="246"/>
      <c r="E51" s="559"/>
      <c r="F51" s="249"/>
      <c r="G51" s="18">
        <v>8</v>
      </c>
      <c r="H51" s="18"/>
      <c r="I51" s="556"/>
      <c r="J51" s="261"/>
      <c r="K51" s="238"/>
      <c r="L51" s="307"/>
      <c r="M51" s="319"/>
      <c r="N51" s="575"/>
    </row>
    <row r="52" spans="2:14" ht="16.5" customHeight="1">
      <c r="B52" s="229" t="str">
        <f>+LEFT(C52,4)</f>
        <v>16.5</v>
      </c>
      <c r="C52" s="395" t="s">
        <v>163</v>
      </c>
      <c r="D52" s="244" t="s">
        <v>96</v>
      </c>
      <c r="E52" s="567" t="s">
        <v>455</v>
      </c>
      <c r="F52" s="247">
        <v>3</v>
      </c>
      <c r="G52" s="19">
        <v>1</v>
      </c>
      <c r="H52" s="19"/>
      <c r="I52" s="554" t="s">
        <v>456</v>
      </c>
      <c r="J52" s="259">
        <v>3</v>
      </c>
      <c r="K52" s="236" t="str">
        <f t="shared" si="1"/>
        <v>Mantenimiento del control</v>
      </c>
      <c r="L52" s="307">
        <f t="shared" ref="L52" si="5">+IF(K52="",312,IF(K52="Deficiencia de control mayor (diseño y ejecución)",320,IF(K52="Deficiencia de control (diseño o ejecución)",340,IF(K52="Oportunidad de mejora",360,380))))</f>
        <v>380</v>
      </c>
      <c r="M52" s="319">
        <v>6.2135999999999996</v>
      </c>
      <c r="N52" s="575">
        <f>+L52+M52</f>
        <v>386.21359999999999</v>
      </c>
    </row>
    <row r="53" spans="2:14" ht="16.5">
      <c r="B53" s="230"/>
      <c r="C53" s="364"/>
      <c r="D53" s="245"/>
      <c r="E53" s="568"/>
      <c r="F53" s="248"/>
      <c r="G53" s="17">
        <v>2</v>
      </c>
      <c r="H53" s="17"/>
      <c r="I53" s="555"/>
      <c r="J53" s="260"/>
      <c r="K53" s="237"/>
      <c r="L53" s="307"/>
      <c r="M53" s="319"/>
      <c r="N53" s="575"/>
    </row>
    <row r="54" spans="2:14" ht="16.5">
      <c r="B54" s="230"/>
      <c r="C54" s="364"/>
      <c r="D54" s="245"/>
      <c r="E54" s="568"/>
      <c r="F54" s="248"/>
      <c r="G54" s="17">
        <v>3</v>
      </c>
      <c r="H54" s="17"/>
      <c r="I54" s="555"/>
      <c r="J54" s="260"/>
      <c r="K54" s="237"/>
      <c r="L54" s="307"/>
      <c r="M54" s="319"/>
      <c r="N54" s="575"/>
    </row>
    <row r="55" spans="2:14" ht="16.5">
      <c r="B55" s="230"/>
      <c r="C55" s="364"/>
      <c r="D55" s="245"/>
      <c r="E55" s="568"/>
      <c r="F55" s="248"/>
      <c r="G55" s="17">
        <v>4</v>
      </c>
      <c r="H55" s="17"/>
      <c r="I55" s="555"/>
      <c r="J55" s="260"/>
      <c r="K55" s="237"/>
      <c r="L55" s="307"/>
      <c r="M55" s="319"/>
      <c r="N55" s="575"/>
    </row>
    <row r="56" spans="2:14" ht="16.5">
      <c r="B56" s="230"/>
      <c r="C56" s="364"/>
      <c r="D56" s="245"/>
      <c r="E56" s="568"/>
      <c r="F56" s="248"/>
      <c r="G56" s="17">
        <v>5</v>
      </c>
      <c r="H56" s="17"/>
      <c r="I56" s="555"/>
      <c r="J56" s="260"/>
      <c r="K56" s="237"/>
      <c r="L56" s="307"/>
      <c r="M56" s="319"/>
      <c r="N56" s="575"/>
    </row>
    <row r="57" spans="2:14" ht="16.5">
      <c r="B57" s="230"/>
      <c r="C57" s="364"/>
      <c r="D57" s="245"/>
      <c r="E57" s="568"/>
      <c r="F57" s="248"/>
      <c r="G57" s="17">
        <v>6</v>
      </c>
      <c r="H57" s="17"/>
      <c r="I57" s="555"/>
      <c r="J57" s="260"/>
      <c r="K57" s="237"/>
      <c r="L57" s="307"/>
      <c r="M57" s="319"/>
      <c r="N57" s="575"/>
    </row>
    <row r="58" spans="2:14" ht="16.5">
      <c r="B58" s="230"/>
      <c r="C58" s="364"/>
      <c r="D58" s="245"/>
      <c r="E58" s="568"/>
      <c r="F58" s="248"/>
      <c r="G58" s="17">
        <v>7</v>
      </c>
      <c r="H58" s="17"/>
      <c r="I58" s="555"/>
      <c r="J58" s="260"/>
      <c r="K58" s="237"/>
      <c r="L58" s="307"/>
      <c r="M58" s="319"/>
      <c r="N58" s="575"/>
    </row>
    <row r="59" spans="2:14" ht="267.75" customHeight="1" thickBot="1">
      <c r="B59" s="231"/>
      <c r="C59" s="365"/>
      <c r="D59" s="246"/>
      <c r="E59" s="569"/>
      <c r="F59" s="249"/>
      <c r="G59" s="18">
        <v>8</v>
      </c>
      <c r="H59" s="18"/>
      <c r="I59" s="556"/>
      <c r="J59" s="261"/>
      <c r="K59" s="238"/>
      <c r="L59" s="307"/>
      <c r="M59" s="319"/>
      <c r="N59" s="575"/>
    </row>
    <row r="60" spans="2:14" ht="22.5" customHeight="1">
      <c r="B60" s="540"/>
      <c r="C60" s="540" t="s">
        <v>164</v>
      </c>
      <c r="D60" s="547" t="s">
        <v>0</v>
      </c>
      <c r="E60" s="571" t="s">
        <v>12</v>
      </c>
      <c r="F60" s="570" t="s">
        <v>68</v>
      </c>
      <c r="G60" s="561" t="s">
        <v>13</v>
      </c>
      <c r="H60" s="561"/>
      <c r="I60" s="561"/>
      <c r="J60" s="570" t="s">
        <v>69</v>
      </c>
      <c r="K60" s="542" t="s">
        <v>31</v>
      </c>
      <c r="L60" s="317"/>
      <c r="M60" s="317"/>
      <c r="N60" s="576"/>
    </row>
    <row r="61" spans="2:14" ht="22.5" customHeight="1">
      <c r="B61" s="540"/>
      <c r="C61" s="540"/>
      <c r="D61" s="547"/>
      <c r="E61" s="572"/>
      <c r="F61" s="570"/>
      <c r="G61" s="561" t="s">
        <v>1</v>
      </c>
      <c r="H61" s="562" t="s">
        <v>2</v>
      </c>
      <c r="I61" s="560" t="s">
        <v>2</v>
      </c>
      <c r="J61" s="570"/>
      <c r="K61" s="542"/>
      <c r="L61" s="317"/>
      <c r="M61" s="317"/>
      <c r="N61" s="576"/>
    </row>
    <row r="62" spans="2:14" ht="77.25" customHeight="1" thickBot="1">
      <c r="B62" s="540"/>
      <c r="C62" s="540"/>
      <c r="D62" s="547"/>
      <c r="E62" s="573"/>
      <c r="F62" s="570"/>
      <c r="G62" s="561"/>
      <c r="H62" s="561"/>
      <c r="I62" s="560"/>
      <c r="J62" s="570"/>
      <c r="K62" s="543"/>
      <c r="L62" s="317"/>
      <c r="M62" s="317"/>
      <c r="N62" s="576"/>
    </row>
    <row r="63" spans="2:14" ht="16.5" customHeight="1">
      <c r="B63" s="229" t="str">
        <f>+LEFT(C63,5)</f>
        <v xml:space="preserve">17.1 </v>
      </c>
      <c r="C63" s="395" t="s">
        <v>165</v>
      </c>
      <c r="D63" s="244" t="s">
        <v>96</v>
      </c>
      <c r="E63" s="296" t="s">
        <v>457</v>
      </c>
      <c r="F63" s="247">
        <v>3</v>
      </c>
      <c r="G63" s="19">
        <v>1</v>
      </c>
      <c r="H63" s="19"/>
      <c r="I63" s="554" t="s">
        <v>459</v>
      </c>
      <c r="J63" s="259">
        <v>3</v>
      </c>
      <c r="K63" s="236" t="str">
        <f t="shared" ref="K63:K119" si="6">+IF(OR(ISBLANK(F63),ISBLANK(J63)),"",IF(OR(AND(F63=1,J63=1),AND(F63=1,J63=2),AND(F63=1,J63=3)),"Deficiencia de control mayor (diseño y ejecución)",IF(OR(AND(F63=2,J63=2),AND(F63=3,J63=1),AND(F63=3,J63=2),AND(F63=2,J63=1)),"Deficiencia de control (diseño o ejecución)",IF(AND(F63=2,J63=3),"Oportunidad de mejora","Mantenimiento del control"))))</f>
        <v>Mantenimiento del control</v>
      </c>
      <c r="L63" s="307">
        <f t="shared" ref="L63" si="7">+IF(K63="",312,IF(K63="Deficiencia de control mayor (diseño y ejecución)",320,IF(K63="Deficiencia de control (diseño o ejecución)",340,IF(K63="Oportunidad de mejora",360,380))))</f>
        <v>380</v>
      </c>
      <c r="M63" s="319">
        <v>6.3258000000000001</v>
      </c>
      <c r="N63" s="575">
        <f>+L63+M63</f>
        <v>386.32580000000002</v>
      </c>
    </row>
    <row r="64" spans="2:14" ht="16.5">
      <c r="B64" s="230"/>
      <c r="C64" s="364"/>
      <c r="D64" s="245"/>
      <c r="E64" s="265"/>
      <c r="F64" s="248"/>
      <c r="G64" s="17">
        <v>2</v>
      </c>
      <c r="H64" s="17"/>
      <c r="I64" s="555"/>
      <c r="J64" s="260"/>
      <c r="K64" s="237"/>
      <c r="L64" s="307"/>
      <c r="M64" s="319"/>
      <c r="N64" s="575"/>
    </row>
    <row r="65" spans="2:14" ht="16.5">
      <c r="B65" s="230"/>
      <c r="C65" s="364"/>
      <c r="D65" s="245"/>
      <c r="E65" s="265"/>
      <c r="F65" s="248"/>
      <c r="G65" s="17">
        <v>3</v>
      </c>
      <c r="H65" s="17"/>
      <c r="I65" s="555"/>
      <c r="J65" s="260"/>
      <c r="K65" s="237"/>
      <c r="L65" s="307"/>
      <c r="M65" s="319"/>
      <c r="N65" s="575"/>
    </row>
    <row r="66" spans="2:14" ht="16.5">
      <c r="B66" s="230"/>
      <c r="C66" s="364"/>
      <c r="D66" s="245"/>
      <c r="E66" s="265"/>
      <c r="F66" s="248"/>
      <c r="G66" s="17">
        <v>4</v>
      </c>
      <c r="H66" s="17"/>
      <c r="I66" s="555"/>
      <c r="J66" s="260"/>
      <c r="K66" s="237"/>
      <c r="L66" s="307"/>
      <c r="M66" s="319"/>
      <c r="N66" s="575"/>
    </row>
    <row r="67" spans="2:14" ht="16.5">
      <c r="B67" s="230"/>
      <c r="C67" s="364"/>
      <c r="D67" s="245"/>
      <c r="E67" s="265"/>
      <c r="F67" s="248"/>
      <c r="G67" s="17">
        <v>5</v>
      </c>
      <c r="H67" s="17"/>
      <c r="I67" s="555"/>
      <c r="J67" s="260"/>
      <c r="K67" s="237"/>
      <c r="L67" s="307"/>
      <c r="M67" s="319"/>
      <c r="N67" s="575"/>
    </row>
    <row r="68" spans="2:14" ht="16.5">
      <c r="B68" s="230"/>
      <c r="C68" s="364"/>
      <c r="D68" s="245"/>
      <c r="E68" s="265"/>
      <c r="F68" s="248"/>
      <c r="G68" s="17">
        <v>6</v>
      </c>
      <c r="H68" s="17"/>
      <c r="I68" s="555"/>
      <c r="J68" s="260"/>
      <c r="K68" s="237"/>
      <c r="L68" s="307"/>
      <c r="M68" s="319"/>
      <c r="N68" s="575"/>
    </row>
    <row r="69" spans="2:14" ht="16.5">
      <c r="B69" s="230"/>
      <c r="C69" s="364"/>
      <c r="D69" s="245"/>
      <c r="E69" s="265"/>
      <c r="F69" s="248"/>
      <c r="G69" s="17">
        <v>7</v>
      </c>
      <c r="H69" s="17"/>
      <c r="I69" s="555"/>
      <c r="J69" s="260"/>
      <c r="K69" s="237"/>
      <c r="L69" s="307"/>
      <c r="M69" s="319"/>
      <c r="N69" s="575"/>
    </row>
    <row r="70" spans="2:14" ht="125.25" customHeight="1" thickBot="1">
      <c r="B70" s="231"/>
      <c r="C70" s="365"/>
      <c r="D70" s="246"/>
      <c r="E70" s="266"/>
      <c r="F70" s="249"/>
      <c r="G70" s="18">
        <v>8</v>
      </c>
      <c r="H70" s="18"/>
      <c r="I70" s="556"/>
      <c r="J70" s="261"/>
      <c r="K70" s="238"/>
      <c r="L70" s="307"/>
      <c r="M70" s="319"/>
      <c r="N70" s="575"/>
    </row>
    <row r="71" spans="2:14" ht="34.5" customHeight="1">
      <c r="B71" s="229" t="str">
        <f>+LEFT(C71,5)</f>
        <v xml:space="preserve">17.2 </v>
      </c>
      <c r="C71" s="564" t="s">
        <v>166</v>
      </c>
      <c r="D71" s="244" t="s">
        <v>96</v>
      </c>
      <c r="E71" s="296" t="s">
        <v>462</v>
      </c>
      <c r="F71" s="247">
        <v>3</v>
      </c>
      <c r="G71" s="19">
        <v>1</v>
      </c>
      <c r="H71" s="19"/>
      <c r="I71" s="528" t="s">
        <v>458</v>
      </c>
      <c r="J71" s="259">
        <v>3</v>
      </c>
      <c r="K71" s="236" t="str">
        <f t="shared" si="6"/>
        <v>Mantenimiento del control</v>
      </c>
      <c r="L71" s="307">
        <f t="shared" ref="L71" si="8">+IF(K71="",312,IF(K71="Deficiencia de control mayor (diseño y ejecución)",320,IF(K71="Deficiencia de control (diseño o ejecución)",340,IF(K71="Oportunidad de mejora",360,380))))</f>
        <v>380</v>
      </c>
      <c r="M71" s="319">
        <v>6.4569000000000001</v>
      </c>
      <c r="N71" s="575">
        <f>+L71+M71</f>
        <v>386.45690000000002</v>
      </c>
    </row>
    <row r="72" spans="2:14" ht="34.5" customHeight="1">
      <c r="B72" s="230"/>
      <c r="C72" s="565"/>
      <c r="D72" s="245"/>
      <c r="E72" s="265"/>
      <c r="F72" s="248"/>
      <c r="G72" s="17">
        <v>2</v>
      </c>
      <c r="H72" s="17"/>
      <c r="I72" s="529"/>
      <c r="J72" s="260"/>
      <c r="K72" s="237"/>
      <c r="L72" s="307"/>
      <c r="M72" s="319"/>
      <c r="N72" s="575"/>
    </row>
    <row r="73" spans="2:14" ht="34.5" customHeight="1">
      <c r="B73" s="230"/>
      <c r="C73" s="565"/>
      <c r="D73" s="245"/>
      <c r="E73" s="265"/>
      <c r="F73" s="248"/>
      <c r="G73" s="17">
        <v>3</v>
      </c>
      <c r="H73" s="17"/>
      <c r="I73" s="529"/>
      <c r="J73" s="260"/>
      <c r="K73" s="237"/>
      <c r="L73" s="307"/>
      <c r="M73" s="319"/>
      <c r="N73" s="575"/>
    </row>
    <row r="74" spans="2:14" ht="34.5" customHeight="1">
      <c r="B74" s="230"/>
      <c r="C74" s="565"/>
      <c r="D74" s="245"/>
      <c r="E74" s="265"/>
      <c r="F74" s="248"/>
      <c r="G74" s="17">
        <v>4</v>
      </c>
      <c r="H74" s="17"/>
      <c r="I74" s="529"/>
      <c r="J74" s="260"/>
      <c r="K74" s="237"/>
      <c r="L74" s="307"/>
      <c r="M74" s="319"/>
      <c r="N74" s="575"/>
    </row>
    <row r="75" spans="2:14" ht="34.5" customHeight="1">
      <c r="B75" s="230"/>
      <c r="C75" s="565"/>
      <c r="D75" s="245"/>
      <c r="E75" s="265"/>
      <c r="F75" s="248"/>
      <c r="G75" s="17">
        <v>5</v>
      </c>
      <c r="H75" s="17"/>
      <c r="I75" s="529"/>
      <c r="J75" s="260"/>
      <c r="K75" s="237"/>
      <c r="L75" s="307"/>
      <c r="M75" s="319"/>
      <c r="N75" s="575"/>
    </row>
    <row r="76" spans="2:14" ht="34.5" customHeight="1">
      <c r="B76" s="230"/>
      <c r="C76" s="565"/>
      <c r="D76" s="245"/>
      <c r="E76" s="265"/>
      <c r="F76" s="248"/>
      <c r="G76" s="17">
        <v>6</v>
      </c>
      <c r="H76" s="17"/>
      <c r="I76" s="529"/>
      <c r="J76" s="260"/>
      <c r="K76" s="237"/>
      <c r="L76" s="307"/>
      <c r="M76" s="319"/>
      <c r="N76" s="575"/>
    </row>
    <row r="77" spans="2:14" ht="34.5" customHeight="1">
      <c r="B77" s="230"/>
      <c r="C77" s="565"/>
      <c r="D77" s="245"/>
      <c r="E77" s="265"/>
      <c r="F77" s="248"/>
      <c r="G77" s="17">
        <v>7</v>
      </c>
      <c r="H77" s="17"/>
      <c r="I77" s="529"/>
      <c r="J77" s="260"/>
      <c r="K77" s="237"/>
      <c r="L77" s="307"/>
      <c r="M77" s="319"/>
      <c r="N77" s="575"/>
    </row>
    <row r="78" spans="2:14" ht="34.5" customHeight="1" thickBot="1">
      <c r="B78" s="231"/>
      <c r="C78" s="566"/>
      <c r="D78" s="246"/>
      <c r="E78" s="266"/>
      <c r="F78" s="249"/>
      <c r="G78" s="18">
        <v>8</v>
      </c>
      <c r="H78" s="18"/>
      <c r="I78" s="530"/>
      <c r="J78" s="261"/>
      <c r="K78" s="238"/>
      <c r="L78" s="307"/>
      <c r="M78" s="319"/>
      <c r="N78" s="575"/>
    </row>
    <row r="79" spans="2:14" ht="22.5" customHeight="1">
      <c r="B79" s="229" t="str">
        <f>+LEFT(C79,5)</f>
        <v xml:space="preserve">17.3 </v>
      </c>
      <c r="C79" s="395" t="s">
        <v>167</v>
      </c>
      <c r="D79" s="244" t="s">
        <v>96</v>
      </c>
      <c r="E79" s="557" t="s">
        <v>316</v>
      </c>
      <c r="F79" s="247">
        <v>3</v>
      </c>
      <c r="G79" s="19">
        <v>1</v>
      </c>
      <c r="H79" s="19"/>
      <c r="I79" s="528" t="s">
        <v>460</v>
      </c>
      <c r="J79" s="259">
        <v>3</v>
      </c>
      <c r="K79" s="236" t="str">
        <f t="shared" si="6"/>
        <v>Mantenimiento del control</v>
      </c>
      <c r="L79" s="307">
        <f t="shared" ref="L79" si="9">+IF(K79="",312,IF(K79="Deficiencia de control mayor (diseño y ejecución)",320,IF(K79="Deficiencia de control (diseño o ejecución)",340,IF(K79="Oportunidad de mejora",360,380))))</f>
        <v>380</v>
      </c>
      <c r="M79" s="319">
        <v>6.5632000000000001</v>
      </c>
      <c r="N79" s="575">
        <f>+L79+M79</f>
        <v>386.56319999999999</v>
      </c>
    </row>
    <row r="80" spans="2:14" ht="22.5" customHeight="1">
      <c r="B80" s="230"/>
      <c r="C80" s="364"/>
      <c r="D80" s="245"/>
      <c r="E80" s="558"/>
      <c r="F80" s="248"/>
      <c r="G80" s="17">
        <v>2</v>
      </c>
      <c r="H80" s="17"/>
      <c r="I80" s="529"/>
      <c r="J80" s="260"/>
      <c r="K80" s="237"/>
      <c r="L80" s="307"/>
      <c r="M80" s="319"/>
      <c r="N80" s="575"/>
    </row>
    <row r="81" spans="2:14" ht="22.5" customHeight="1">
      <c r="B81" s="230"/>
      <c r="C81" s="364"/>
      <c r="D81" s="245"/>
      <c r="E81" s="558"/>
      <c r="F81" s="248"/>
      <c r="G81" s="17">
        <v>3</v>
      </c>
      <c r="H81" s="17"/>
      <c r="I81" s="529"/>
      <c r="J81" s="260"/>
      <c r="K81" s="237"/>
      <c r="L81" s="307"/>
      <c r="M81" s="319"/>
      <c r="N81" s="575"/>
    </row>
    <row r="82" spans="2:14" ht="22.5" customHeight="1">
      <c r="B82" s="230"/>
      <c r="C82" s="364"/>
      <c r="D82" s="245"/>
      <c r="E82" s="558"/>
      <c r="F82" s="248"/>
      <c r="G82" s="17">
        <v>4</v>
      </c>
      <c r="H82" s="17"/>
      <c r="I82" s="529"/>
      <c r="J82" s="260"/>
      <c r="K82" s="237"/>
      <c r="L82" s="307"/>
      <c r="M82" s="319"/>
      <c r="N82" s="575"/>
    </row>
    <row r="83" spans="2:14" ht="22.5" customHeight="1">
      <c r="B83" s="230"/>
      <c r="C83" s="364"/>
      <c r="D83" s="245"/>
      <c r="E83" s="558"/>
      <c r="F83" s="248"/>
      <c r="G83" s="17">
        <v>5</v>
      </c>
      <c r="H83" s="17"/>
      <c r="I83" s="529"/>
      <c r="J83" s="260"/>
      <c r="K83" s="237"/>
      <c r="L83" s="307"/>
      <c r="M83" s="319"/>
      <c r="N83" s="575"/>
    </row>
    <row r="84" spans="2:14" ht="22.5" customHeight="1">
      <c r="B84" s="230"/>
      <c r="C84" s="364"/>
      <c r="D84" s="245"/>
      <c r="E84" s="558"/>
      <c r="F84" s="248"/>
      <c r="G84" s="17">
        <v>6</v>
      </c>
      <c r="H84" s="17"/>
      <c r="I84" s="529"/>
      <c r="J84" s="260"/>
      <c r="K84" s="237"/>
      <c r="L84" s="307"/>
      <c r="M84" s="319"/>
      <c r="N84" s="575"/>
    </row>
    <row r="85" spans="2:14" ht="22.5" customHeight="1">
      <c r="B85" s="230"/>
      <c r="C85" s="364"/>
      <c r="D85" s="245"/>
      <c r="E85" s="558"/>
      <c r="F85" s="248"/>
      <c r="G85" s="17">
        <v>7</v>
      </c>
      <c r="H85" s="17"/>
      <c r="I85" s="529"/>
      <c r="J85" s="260"/>
      <c r="K85" s="237"/>
      <c r="L85" s="307"/>
      <c r="M85" s="319"/>
      <c r="N85" s="575"/>
    </row>
    <row r="86" spans="2:14" ht="22.5" customHeight="1" thickBot="1">
      <c r="B86" s="231"/>
      <c r="C86" s="365"/>
      <c r="D86" s="246"/>
      <c r="E86" s="559"/>
      <c r="F86" s="249"/>
      <c r="G86" s="18">
        <v>8</v>
      </c>
      <c r="H86" s="18"/>
      <c r="I86" s="530"/>
      <c r="J86" s="261"/>
      <c r="K86" s="238"/>
      <c r="L86" s="307"/>
      <c r="M86" s="319"/>
      <c r="N86" s="575"/>
    </row>
    <row r="87" spans="2:14" ht="22.5" customHeight="1">
      <c r="B87" s="229" t="str">
        <f>+LEFT(C87,5)</f>
        <v xml:space="preserve">17.4 </v>
      </c>
      <c r="C87" s="395" t="s">
        <v>168</v>
      </c>
      <c r="D87" s="244" t="s">
        <v>96</v>
      </c>
      <c r="E87" s="296" t="s">
        <v>461</v>
      </c>
      <c r="F87" s="247">
        <v>3</v>
      </c>
      <c r="G87" s="19">
        <v>1</v>
      </c>
      <c r="H87" s="19"/>
      <c r="I87" s="528" t="s">
        <v>463</v>
      </c>
      <c r="J87" s="259">
        <v>3</v>
      </c>
      <c r="K87" s="236" t="str">
        <f t="shared" si="6"/>
        <v>Mantenimiento del control</v>
      </c>
      <c r="L87" s="307">
        <f t="shared" ref="L87" si="10">+IF(K87="",312,IF(K87="Deficiencia de control mayor (diseño y ejecución)",320,IF(K87="Deficiencia de control (diseño o ejecución)",340,IF(K87="Oportunidad de mejora",360,380))))</f>
        <v>380</v>
      </c>
      <c r="M87" s="319">
        <v>6.7854000000000001</v>
      </c>
      <c r="N87" s="575">
        <f>+L87+M87</f>
        <v>386.78539999999998</v>
      </c>
    </row>
    <row r="88" spans="2:14" ht="22.5" customHeight="1">
      <c r="B88" s="230"/>
      <c r="C88" s="364"/>
      <c r="D88" s="245"/>
      <c r="E88" s="265"/>
      <c r="F88" s="248"/>
      <c r="G88" s="17">
        <v>2</v>
      </c>
      <c r="H88" s="17"/>
      <c r="I88" s="529"/>
      <c r="J88" s="260"/>
      <c r="K88" s="237"/>
      <c r="L88" s="307"/>
      <c r="M88" s="319"/>
      <c r="N88" s="575"/>
    </row>
    <row r="89" spans="2:14" ht="22.5" customHeight="1">
      <c r="B89" s="230"/>
      <c r="C89" s="364"/>
      <c r="D89" s="245"/>
      <c r="E89" s="265"/>
      <c r="F89" s="248"/>
      <c r="G89" s="17">
        <v>3</v>
      </c>
      <c r="H89" s="17"/>
      <c r="I89" s="529"/>
      <c r="J89" s="260"/>
      <c r="K89" s="237"/>
      <c r="L89" s="307"/>
      <c r="M89" s="319"/>
      <c r="N89" s="575"/>
    </row>
    <row r="90" spans="2:14" ht="22.5" customHeight="1">
      <c r="B90" s="230"/>
      <c r="C90" s="364"/>
      <c r="D90" s="245"/>
      <c r="E90" s="265"/>
      <c r="F90" s="248"/>
      <c r="G90" s="17">
        <v>4</v>
      </c>
      <c r="H90" s="17"/>
      <c r="I90" s="529"/>
      <c r="J90" s="260"/>
      <c r="K90" s="237"/>
      <c r="L90" s="307"/>
      <c r="M90" s="319"/>
      <c r="N90" s="575"/>
    </row>
    <row r="91" spans="2:14" ht="22.5" customHeight="1">
      <c r="B91" s="230"/>
      <c r="C91" s="364"/>
      <c r="D91" s="245"/>
      <c r="E91" s="265"/>
      <c r="F91" s="248"/>
      <c r="G91" s="17">
        <v>5</v>
      </c>
      <c r="H91" s="17"/>
      <c r="I91" s="529"/>
      <c r="J91" s="260"/>
      <c r="K91" s="237"/>
      <c r="L91" s="307"/>
      <c r="M91" s="319"/>
      <c r="N91" s="575"/>
    </row>
    <row r="92" spans="2:14" ht="22.5" customHeight="1">
      <c r="B92" s="230"/>
      <c r="C92" s="364"/>
      <c r="D92" s="245"/>
      <c r="E92" s="265"/>
      <c r="F92" s="248"/>
      <c r="G92" s="17">
        <v>6</v>
      </c>
      <c r="H92" s="17"/>
      <c r="I92" s="529"/>
      <c r="J92" s="260"/>
      <c r="K92" s="237"/>
      <c r="L92" s="307"/>
      <c r="M92" s="319"/>
      <c r="N92" s="575"/>
    </row>
    <row r="93" spans="2:14" ht="22.5" customHeight="1">
      <c r="B93" s="230"/>
      <c r="C93" s="364"/>
      <c r="D93" s="245"/>
      <c r="E93" s="265"/>
      <c r="F93" s="248"/>
      <c r="G93" s="17">
        <v>7</v>
      </c>
      <c r="H93" s="17"/>
      <c r="I93" s="529"/>
      <c r="J93" s="260"/>
      <c r="K93" s="237"/>
      <c r="L93" s="307"/>
      <c r="M93" s="319"/>
      <c r="N93" s="575"/>
    </row>
    <row r="94" spans="2:14" ht="22.5" customHeight="1" thickBot="1">
      <c r="B94" s="231"/>
      <c r="C94" s="365"/>
      <c r="D94" s="246"/>
      <c r="E94" s="266"/>
      <c r="F94" s="249"/>
      <c r="G94" s="18">
        <v>8</v>
      </c>
      <c r="H94" s="18"/>
      <c r="I94" s="530"/>
      <c r="J94" s="261"/>
      <c r="K94" s="238"/>
      <c r="L94" s="307"/>
      <c r="M94" s="319"/>
      <c r="N94" s="575"/>
    </row>
    <row r="95" spans="2:14" ht="22.5" customHeight="1">
      <c r="B95" s="229" t="str">
        <f>+LEFT(C95,5)</f>
        <v xml:space="preserve">17.5 </v>
      </c>
      <c r="C95" s="395" t="s">
        <v>169</v>
      </c>
      <c r="D95" s="244" t="s">
        <v>96</v>
      </c>
      <c r="E95" s="563" t="s">
        <v>317</v>
      </c>
      <c r="F95" s="247">
        <v>3</v>
      </c>
      <c r="G95" s="19">
        <v>1</v>
      </c>
      <c r="H95" s="19"/>
      <c r="I95" s="528" t="s">
        <v>464</v>
      </c>
      <c r="J95" s="259">
        <v>3</v>
      </c>
      <c r="K95" s="236" t="str">
        <f t="shared" si="6"/>
        <v>Mantenimiento del control</v>
      </c>
      <c r="L95" s="307">
        <f t="shared" ref="L95" si="11">+IF(K95="",312,IF(K95="Deficiencia de control mayor (diseño y ejecución)",320,IF(K95="Deficiencia de control (diseño o ejecución)",340,IF(K95="Oportunidad de mejora",360,380))))</f>
        <v>380</v>
      </c>
      <c r="M95" s="319">
        <v>6.8745000000000003</v>
      </c>
      <c r="N95" s="575">
        <f>+L95+M95</f>
        <v>386.87450000000001</v>
      </c>
    </row>
    <row r="96" spans="2:14" ht="22.5" customHeight="1">
      <c r="B96" s="230"/>
      <c r="C96" s="364"/>
      <c r="D96" s="245"/>
      <c r="E96" s="535"/>
      <c r="F96" s="248"/>
      <c r="G96" s="17">
        <v>2</v>
      </c>
      <c r="H96" s="17"/>
      <c r="I96" s="529"/>
      <c r="J96" s="260"/>
      <c r="K96" s="237"/>
      <c r="L96" s="307"/>
      <c r="M96" s="319"/>
      <c r="N96" s="575"/>
    </row>
    <row r="97" spans="2:14" ht="22.5" customHeight="1">
      <c r="B97" s="230"/>
      <c r="C97" s="364"/>
      <c r="D97" s="245"/>
      <c r="E97" s="535"/>
      <c r="F97" s="248"/>
      <c r="G97" s="17">
        <v>3</v>
      </c>
      <c r="H97" s="17"/>
      <c r="I97" s="529"/>
      <c r="J97" s="260"/>
      <c r="K97" s="237"/>
      <c r="L97" s="307"/>
      <c r="M97" s="319"/>
      <c r="N97" s="575"/>
    </row>
    <row r="98" spans="2:14" ht="22.5" customHeight="1">
      <c r="B98" s="230"/>
      <c r="C98" s="364"/>
      <c r="D98" s="245"/>
      <c r="E98" s="535"/>
      <c r="F98" s="248"/>
      <c r="G98" s="17">
        <v>4</v>
      </c>
      <c r="H98" s="17"/>
      <c r="I98" s="529"/>
      <c r="J98" s="260"/>
      <c r="K98" s="237"/>
      <c r="L98" s="307"/>
      <c r="M98" s="319"/>
      <c r="N98" s="575"/>
    </row>
    <row r="99" spans="2:14" ht="22.5" customHeight="1">
      <c r="B99" s="230"/>
      <c r="C99" s="364"/>
      <c r="D99" s="245"/>
      <c r="E99" s="535"/>
      <c r="F99" s="248"/>
      <c r="G99" s="17">
        <v>5</v>
      </c>
      <c r="H99" s="17"/>
      <c r="I99" s="529"/>
      <c r="J99" s="260"/>
      <c r="K99" s="237"/>
      <c r="L99" s="307"/>
      <c r="M99" s="319"/>
      <c r="N99" s="575"/>
    </row>
    <row r="100" spans="2:14" ht="22.5" customHeight="1">
      <c r="B100" s="230"/>
      <c r="C100" s="364"/>
      <c r="D100" s="245"/>
      <c r="E100" s="535"/>
      <c r="F100" s="248"/>
      <c r="G100" s="17">
        <v>6</v>
      </c>
      <c r="H100" s="17"/>
      <c r="I100" s="529"/>
      <c r="J100" s="260"/>
      <c r="K100" s="237"/>
      <c r="L100" s="307"/>
      <c r="M100" s="319"/>
      <c r="N100" s="575"/>
    </row>
    <row r="101" spans="2:14" ht="22.5" customHeight="1">
      <c r="B101" s="230"/>
      <c r="C101" s="364"/>
      <c r="D101" s="245"/>
      <c r="E101" s="535"/>
      <c r="F101" s="248"/>
      <c r="G101" s="17">
        <v>7</v>
      </c>
      <c r="H101" s="17"/>
      <c r="I101" s="529"/>
      <c r="J101" s="260"/>
      <c r="K101" s="237"/>
      <c r="L101" s="307"/>
      <c r="M101" s="319"/>
      <c r="N101" s="575"/>
    </row>
    <row r="102" spans="2:14" ht="22.5" customHeight="1" thickBot="1">
      <c r="B102" s="231"/>
      <c r="C102" s="365"/>
      <c r="D102" s="246"/>
      <c r="E102" s="536"/>
      <c r="F102" s="249"/>
      <c r="G102" s="18">
        <v>8</v>
      </c>
      <c r="H102" s="18"/>
      <c r="I102" s="530"/>
      <c r="J102" s="261"/>
      <c r="K102" s="238"/>
      <c r="L102" s="307"/>
      <c r="M102" s="319"/>
      <c r="N102" s="575"/>
    </row>
    <row r="103" spans="2:14" ht="22.5" customHeight="1">
      <c r="B103" s="229" t="str">
        <f>+LEFT(C103,5)</f>
        <v xml:space="preserve">17.6 </v>
      </c>
      <c r="C103" s="395" t="s">
        <v>170</v>
      </c>
      <c r="D103" s="244" t="s">
        <v>171</v>
      </c>
      <c r="E103" s="563" t="s">
        <v>472</v>
      </c>
      <c r="F103" s="247">
        <v>1</v>
      </c>
      <c r="G103" s="19">
        <v>1</v>
      </c>
      <c r="H103" s="19"/>
      <c r="I103" s="579" t="s">
        <v>477</v>
      </c>
      <c r="J103" s="259">
        <v>2</v>
      </c>
      <c r="K103" s="236" t="str">
        <f t="shared" si="6"/>
        <v>Deficiencia de control mayor (diseño y ejecución)</v>
      </c>
      <c r="L103" s="307">
        <f t="shared" ref="L103" si="12">+IF(K103="",312,IF(K103="Deficiencia de control mayor (diseño y ejecución)",320,IF(K103="Deficiencia de control (diseño o ejecución)",340,IF(K103="Oportunidad de mejora",360,380))))</f>
        <v>320</v>
      </c>
      <c r="M103" s="319">
        <v>6.9874000000000001</v>
      </c>
      <c r="N103" s="575">
        <f>+L103+M103</f>
        <v>326.98739999999998</v>
      </c>
    </row>
    <row r="104" spans="2:14" ht="22.5" customHeight="1">
      <c r="B104" s="230"/>
      <c r="C104" s="364"/>
      <c r="D104" s="245"/>
      <c r="E104" s="535"/>
      <c r="F104" s="248"/>
      <c r="G104" s="17">
        <v>2</v>
      </c>
      <c r="H104" s="17"/>
      <c r="I104" s="529"/>
      <c r="J104" s="260"/>
      <c r="K104" s="237"/>
      <c r="L104" s="307"/>
      <c r="M104" s="319"/>
      <c r="N104" s="575"/>
    </row>
    <row r="105" spans="2:14" ht="22.5" customHeight="1">
      <c r="B105" s="230"/>
      <c r="C105" s="364"/>
      <c r="D105" s="245"/>
      <c r="E105" s="535"/>
      <c r="F105" s="248"/>
      <c r="G105" s="17">
        <v>3</v>
      </c>
      <c r="H105" s="17"/>
      <c r="I105" s="529"/>
      <c r="J105" s="260"/>
      <c r="K105" s="237"/>
      <c r="L105" s="307"/>
      <c r="M105" s="319"/>
      <c r="N105" s="575"/>
    </row>
    <row r="106" spans="2:14" ht="22.5" customHeight="1">
      <c r="B106" s="230"/>
      <c r="C106" s="364"/>
      <c r="D106" s="245"/>
      <c r="E106" s="535"/>
      <c r="F106" s="248"/>
      <c r="G106" s="17">
        <v>4</v>
      </c>
      <c r="H106" s="17"/>
      <c r="I106" s="529"/>
      <c r="J106" s="260"/>
      <c r="K106" s="237"/>
      <c r="L106" s="307"/>
      <c r="M106" s="319"/>
      <c r="N106" s="575"/>
    </row>
    <row r="107" spans="2:14" ht="22.5" customHeight="1">
      <c r="B107" s="230"/>
      <c r="C107" s="364"/>
      <c r="D107" s="245"/>
      <c r="E107" s="535"/>
      <c r="F107" s="248"/>
      <c r="G107" s="17">
        <v>5</v>
      </c>
      <c r="H107" s="17"/>
      <c r="I107" s="529"/>
      <c r="J107" s="260"/>
      <c r="K107" s="237"/>
      <c r="L107" s="307"/>
      <c r="M107" s="319"/>
      <c r="N107" s="575"/>
    </row>
    <row r="108" spans="2:14" ht="22.5" customHeight="1">
      <c r="B108" s="230"/>
      <c r="C108" s="364"/>
      <c r="D108" s="245"/>
      <c r="E108" s="535"/>
      <c r="F108" s="248"/>
      <c r="G108" s="17">
        <v>6</v>
      </c>
      <c r="H108" s="17"/>
      <c r="I108" s="529"/>
      <c r="J108" s="260"/>
      <c r="K108" s="237"/>
      <c r="L108" s="307"/>
      <c r="M108" s="319"/>
      <c r="N108" s="575"/>
    </row>
    <row r="109" spans="2:14" ht="22.5" customHeight="1">
      <c r="B109" s="230"/>
      <c r="C109" s="364"/>
      <c r="D109" s="245"/>
      <c r="E109" s="535"/>
      <c r="F109" s="248"/>
      <c r="G109" s="17">
        <v>7</v>
      </c>
      <c r="H109" s="17"/>
      <c r="I109" s="529"/>
      <c r="J109" s="260"/>
      <c r="K109" s="237"/>
      <c r="L109" s="307"/>
      <c r="M109" s="319"/>
      <c r="N109" s="575"/>
    </row>
    <row r="110" spans="2:14" ht="22.5" customHeight="1" thickBot="1">
      <c r="B110" s="231"/>
      <c r="C110" s="365"/>
      <c r="D110" s="246"/>
      <c r="E110" s="536"/>
      <c r="F110" s="249"/>
      <c r="G110" s="18">
        <v>8</v>
      </c>
      <c r="H110" s="578"/>
      <c r="I110" s="530"/>
      <c r="J110" s="261"/>
      <c r="K110" s="238"/>
      <c r="L110" s="307"/>
      <c r="M110" s="319"/>
      <c r="N110" s="575"/>
    </row>
    <row r="111" spans="2:14" ht="43.5" customHeight="1">
      <c r="B111" s="229" t="str">
        <f>+LEFT(C111,5)</f>
        <v xml:space="preserve">17.7 </v>
      </c>
      <c r="C111" s="329" t="s">
        <v>172</v>
      </c>
      <c r="D111" s="244" t="s">
        <v>173</v>
      </c>
      <c r="E111" s="534" t="s">
        <v>468</v>
      </c>
      <c r="F111" s="537">
        <v>3</v>
      </c>
      <c r="G111" s="59">
        <v>1</v>
      </c>
      <c r="H111" s="577"/>
      <c r="I111" s="534" t="s">
        <v>468</v>
      </c>
      <c r="J111" s="259">
        <v>3</v>
      </c>
      <c r="K111" s="531" t="str">
        <f t="shared" si="6"/>
        <v>Mantenimiento del control</v>
      </c>
      <c r="L111" s="307">
        <f t="shared" ref="L111" si="13">+IF(K111="",312,IF(K111="Deficiencia de control mayor (diseño y ejecución)",320,IF(K111="Deficiencia de control (diseño o ejecución)",340,IF(K111="Oportunidad de mejora",360,380))))</f>
        <v>380</v>
      </c>
      <c r="M111" s="319">
        <v>6.9874499999999999</v>
      </c>
      <c r="N111" s="575">
        <f>+L111+M111</f>
        <v>386.98745000000002</v>
      </c>
    </row>
    <row r="112" spans="2:14" ht="35.25" customHeight="1">
      <c r="B112" s="230"/>
      <c r="C112" s="330"/>
      <c r="D112" s="245"/>
      <c r="E112" s="535"/>
      <c r="F112" s="538"/>
      <c r="G112" s="62">
        <v>2</v>
      </c>
      <c r="H112" s="62"/>
      <c r="I112" s="535"/>
      <c r="J112" s="260"/>
      <c r="K112" s="532"/>
      <c r="L112" s="307"/>
      <c r="M112" s="319"/>
      <c r="N112" s="575"/>
    </row>
    <row r="113" spans="2:14" ht="22.5" customHeight="1">
      <c r="B113" s="230"/>
      <c r="C113" s="330"/>
      <c r="D113" s="245"/>
      <c r="E113" s="535"/>
      <c r="F113" s="538"/>
      <c r="G113" s="62">
        <v>3</v>
      </c>
      <c r="H113" s="62"/>
      <c r="I113" s="535"/>
      <c r="J113" s="260"/>
      <c r="K113" s="532"/>
      <c r="L113" s="307"/>
      <c r="M113" s="319"/>
      <c r="N113" s="575"/>
    </row>
    <row r="114" spans="2:14" ht="22.5" customHeight="1">
      <c r="B114" s="230"/>
      <c r="C114" s="330"/>
      <c r="D114" s="245"/>
      <c r="E114" s="535"/>
      <c r="F114" s="538"/>
      <c r="G114" s="62">
        <v>4</v>
      </c>
      <c r="H114" s="62"/>
      <c r="I114" s="535"/>
      <c r="J114" s="260"/>
      <c r="K114" s="532"/>
      <c r="L114" s="307"/>
      <c r="M114" s="319"/>
      <c r="N114" s="575"/>
    </row>
    <row r="115" spans="2:14" ht="22.5" customHeight="1">
      <c r="B115" s="230"/>
      <c r="C115" s="330"/>
      <c r="D115" s="245"/>
      <c r="E115" s="535"/>
      <c r="F115" s="538"/>
      <c r="G115" s="62">
        <v>5</v>
      </c>
      <c r="H115" s="62"/>
      <c r="I115" s="535"/>
      <c r="J115" s="260"/>
      <c r="K115" s="532"/>
      <c r="L115" s="307"/>
      <c r="M115" s="319"/>
      <c r="N115" s="575"/>
    </row>
    <row r="116" spans="2:14" ht="22.5" customHeight="1">
      <c r="B116" s="230"/>
      <c r="C116" s="330"/>
      <c r="D116" s="245"/>
      <c r="E116" s="535"/>
      <c r="F116" s="538"/>
      <c r="G116" s="62">
        <v>6</v>
      </c>
      <c r="H116" s="62"/>
      <c r="I116" s="535"/>
      <c r="J116" s="260"/>
      <c r="K116" s="532"/>
      <c r="L116" s="307"/>
      <c r="M116" s="319"/>
      <c r="N116" s="575"/>
    </row>
    <row r="117" spans="2:14" ht="22.5" customHeight="1">
      <c r="B117" s="230"/>
      <c r="C117" s="330"/>
      <c r="D117" s="245"/>
      <c r="E117" s="535"/>
      <c r="F117" s="538"/>
      <c r="G117" s="62">
        <v>7</v>
      </c>
      <c r="H117" s="62"/>
      <c r="I117" s="535"/>
      <c r="J117" s="260"/>
      <c r="K117" s="532"/>
      <c r="L117" s="307"/>
      <c r="M117" s="319"/>
      <c r="N117" s="575"/>
    </row>
    <row r="118" spans="2:14" ht="22.5" customHeight="1" thickBot="1">
      <c r="B118" s="231"/>
      <c r="C118" s="331"/>
      <c r="D118" s="246"/>
      <c r="E118" s="536"/>
      <c r="F118" s="539"/>
      <c r="G118" s="64">
        <v>8</v>
      </c>
      <c r="H118" s="64"/>
      <c r="I118" s="536"/>
      <c r="J118" s="261"/>
      <c r="K118" s="533"/>
      <c r="L118" s="307"/>
      <c r="M118" s="319"/>
      <c r="N118" s="575"/>
    </row>
    <row r="119" spans="2:14" ht="22.5" customHeight="1">
      <c r="B119" s="229" t="str">
        <f>+LEFT(C119,5)</f>
        <v xml:space="preserve">17.8 </v>
      </c>
      <c r="C119" s="329" t="s">
        <v>174</v>
      </c>
      <c r="D119" s="244" t="s">
        <v>173</v>
      </c>
      <c r="E119" s="328" t="s">
        <v>465</v>
      </c>
      <c r="F119" s="247">
        <v>3</v>
      </c>
      <c r="G119" s="16">
        <v>1</v>
      </c>
      <c r="H119" s="16"/>
      <c r="I119" s="528" t="s">
        <v>466</v>
      </c>
      <c r="J119" s="259">
        <v>3</v>
      </c>
      <c r="K119" s="531" t="str">
        <f t="shared" si="6"/>
        <v>Mantenimiento del control</v>
      </c>
      <c r="L119" s="307">
        <f t="shared" ref="L119" si="14">+IF(K119="",312,IF(K119="Deficiencia de control mayor (diseño y ejecución)",320,IF(K119="Deficiencia de control (diseño o ejecución)",340,IF(K119="Oportunidad de mejora",360,380))))</f>
        <v>380</v>
      </c>
      <c r="M119" s="319">
        <v>6.9874559999999999</v>
      </c>
      <c r="N119" s="575">
        <f>+L119+M119</f>
        <v>386.98745600000001</v>
      </c>
    </row>
    <row r="120" spans="2:14" ht="22.5" customHeight="1">
      <c r="B120" s="230"/>
      <c r="C120" s="330"/>
      <c r="D120" s="245"/>
      <c r="E120" s="299"/>
      <c r="F120" s="248"/>
      <c r="G120" s="17">
        <v>2</v>
      </c>
      <c r="H120" s="17"/>
      <c r="I120" s="529"/>
      <c r="J120" s="260"/>
      <c r="K120" s="532"/>
      <c r="L120" s="307"/>
      <c r="M120" s="319"/>
      <c r="N120" s="575"/>
    </row>
    <row r="121" spans="2:14" ht="22.5" customHeight="1">
      <c r="B121" s="230"/>
      <c r="C121" s="330"/>
      <c r="D121" s="245"/>
      <c r="E121" s="299"/>
      <c r="F121" s="248"/>
      <c r="G121" s="17">
        <v>3</v>
      </c>
      <c r="H121" s="17"/>
      <c r="I121" s="529"/>
      <c r="J121" s="260"/>
      <c r="K121" s="532"/>
      <c r="L121" s="307"/>
      <c r="M121" s="319"/>
      <c r="N121" s="575"/>
    </row>
    <row r="122" spans="2:14" ht="22.5" customHeight="1">
      <c r="B122" s="230"/>
      <c r="C122" s="330"/>
      <c r="D122" s="245"/>
      <c r="E122" s="299"/>
      <c r="F122" s="248"/>
      <c r="G122" s="17">
        <v>4</v>
      </c>
      <c r="H122" s="17"/>
      <c r="I122" s="529"/>
      <c r="J122" s="260"/>
      <c r="K122" s="532"/>
      <c r="L122" s="307"/>
      <c r="M122" s="319"/>
      <c r="N122" s="575"/>
    </row>
    <row r="123" spans="2:14" ht="22.5" customHeight="1">
      <c r="B123" s="230"/>
      <c r="C123" s="330"/>
      <c r="D123" s="245"/>
      <c r="E123" s="299"/>
      <c r="F123" s="248"/>
      <c r="G123" s="17">
        <v>5</v>
      </c>
      <c r="H123" s="17"/>
      <c r="I123" s="529"/>
      <c r="J123" s="260"/>
      <c r="K123" s="532"/>
      <c r="L123" s="307"/>
      <c r="M123" s="319"/>
      <c r="N123" s="575"/>
    </row>
    <row r="124" spans="2:14" ht="22.5" customHeight="1">
      <c r="B124" s="230"/>
      <c r="C124" s="330"/>
      <c r="D124" s="245"/>
      <c r="E124" s="299"/>
      <c r="F124" s="248"/>
      <c r="G124" s="17">
        <v>6</v>
      </c>
      <c r="H124" s="17"/>
      <c r="I124" s="529"/>
      <c r="J124" s="260"/>
      <c r="K124" s="532"/>
      <c r="L124" s="307"/>
      <c r="M124" s="319"/>
      <c r="N124" s="575"/>
    </row>
    <row r="125" spans="2:14" ht="22.5" customHeight="1">
      <c r="B125" s="230"/>
      <c r="C125" s="330"/>
      <c r="D125" s="245"/>
      <c r="E125" s="299"/>
      <c r="F125" s="248"/>
      <c r="G125" s="17">
        <v>7</v>
      </c>
      <c r="H125" s="17"/>
      <c r="I125" s="529"/>
      <c r="J125" s="260"/>
      <c r="K125" s="532"/>
      <c r="L125" s="307"/>
      <c r="M125" s="319"/>
      <c r="N125" s="575"/>
    </row>
    <row r="126" spans="2:14" ht="22.5" customHeight="1" thickBot="1">
      <c r="B126" s="231"/>
      <c r="C126" s="331"/>
      <c r="D126" s="246"/>
      <c r="E126" s="300"/>
      <c r="F126" s="249"/>
      <c r="G126" s="18">
        <v>8</v>
      </c>
      <c r="H126" s="18"/>
      <c r="I126" s="530"/>
      <c r="J126" s="261"/>
      <c r="K126" s="533"/>
      <c r="L126" s="307"/>
      <c r="M126" s="319"/>
      <c r="N126" s="575"/>
    </row>
    <row r="127" spans="2:14" ht="22.5" customHeight="1">
      <c r="B127" s="229" t="str">
        <f>+LEFT(C127,5)</f>
        <v xml:space="preserve">17.9 </v>
      </c>
      <c r="C127" s="395" t="s">
        <v>175</v>
      </c>
      <c r="D127" s="244" t="s">
        <v>173</v>
      </c>
      <c r="E127" s="296" t="s">
        <v>467</v>
      </c>
      <c r="F127" s="247">
        <v>3</v>
      </c>
      <c r="G127" s="19">
        <v>1</v>
      </c>
      <c r="H127" s="19"/>
      <c r="I127" s="528" t="s">
        <v>446</v>
      </c>
      <c r="J127" s="259">
        <v>3</v>
      </c>
      <c r="K127" s="236" t="str">
        <f t="shared" ref="K127" si="15">+IF(OR(ISBLANK(F127),ISBLANK(J127)),"",IF(OR(AND(F127=1,J127=1),AND(F127=1,J127=2),AND(F127=1,J127=3)),"Deficiencia de control mayor (diseño y ejecución)",IF(OR(AND(F127=2,J127=2),AND(F127=3,J127=1),AND(F127=3,J127=2),AND(F127=2,J127=1)),"Deficiencia de control (diseño o ejecución)",IF(AND(F127=2,J127=3),"Oportunidad de mejora","Mantenimiento del control"))))</f>
        <v>Mantenimiento del control</v>
      </c>
      <c r="L127" s="307">
        <f t="shared" ref="L127" si="16">+IF(K127="",312,IF(K127="Deficiencia de control mayor (diseño y ejecución)",320,IF(K127="Deficiencia de control (diseño o ejecución)",340,IF(K127="Oportunidad de mejora",360,380))))</f>
        <v>380</v>
      </c>
      <c r="M127" s="319">
        <v>7.0122999999999998</v>
      </c>
      <c r="N127" s="575">
        <f>+L127+M127</f>
        <v>387.01229999999998</v>
      </c>
    </row>
    <row r="128" spans="2:14" ht="22.5" customHeight="1">
      <c r="B128" s="230"/>
      <c r="C128" s="364"/>
      <c r="D128" s="245"/>
      <c r="E128" s="265"/>
      <c r="F128" s="248"/>
      <c r="G128" s="17">
        <v>2</v>
      </c>
      <c r="H128" s="17"/>
      <c r="I128" s="529"/>
      <c r="J128" s="260"/>
      <c r="K128" s="237"/>
      <c r="L128" s="307"/>
      <c r="M128" s="319"/>
      <c r="N128" s="575"/>
    </row>
    <row r="129" spans="2:14" ht="22.5" customHeight="1">
      <c r="B129" s="230"/>
      <c r="C129" s="364"/>
      <c r="D129" s="245"/>
      <c r="E129" s="265"/>
      <c r="F129" s="248"/>
      <c r="G129" s="17">
        <v>3</v>
      </c>
      <c r="H129" s="17"/>
      <c r="I129" s="529"/>
      <c r="J129" s="260"/>
      <c r="K129" s="237"/>
      <c r="L129" s="307"/>
      <c r="M129" s="319"/>
      <c r="N129" s="575"/>
    </row>
    <row r="130" spans="2:14" ht="22.5" customHeight="1">
      <c r="B130" s="230"/>
      <c r="C130" s="364"/>
      <c r="D130" s="245"/>
      <c r="E130" s="265"/>
      <c r="F130" s="248"/>
      <c r="G130" s="17">
        <v>4</v>
      </c>
      <c r="H130" s="17"/>
      <c r="I130" s="529"/>
      <c r="J130" s="260"/>
      <c r="K130" s="237"/>
      <c r="L130" s="307"/>
      <c r="M130" s="319"/>
      <c r="N130" s="575"/>
    </row>
    <row r="131" spans="2:14" ht="22.5" customHeight="1">
      <c r="B131" s="230"/>
      <c r="C131" s="364"/>
      <c r="D131" s="245"/>
      <c r="E131" s="265"/>
      <c r="F131" s="248"/>
      <c r="G131" s="17">
        <v>5</v>
      </c>
      <c r="H131" s="17"/>
      <c r="I131" s="529"/>
      <c r="J131" s="260"/>
      <c r="K131" s="237"/>
      <c r="L131" s="307"/>
      <c r="M131" s="319"/>
      <c r="N131" s="575"/>
    </row>
    <row r="132" spans="2:14" ht="22.5" customHeight="1">
      <c r="B132" s="230"/>
      <c r="C132" s="364"/>
      <c r="D132" s="245"/>
      <c r="E132" s="265"/>
      <c r="F132" s="248"/>
      <c r="G132" s="17">
        <v>6</v>
      </c>
      <c r="H132" s="17"/>
      <c r="I132" s="529"/>
      <c r="J132" s="260"/>
      <c r="K132" s="237"/>
      <c r="L132" s="307"/>
      <c r="M132" s="319"/>
      <c r="N132" s="575"/>
    </row>
    <row r="133" spans="2:14" ht="22.5" customHeight="1">
      <c r="B133" s="230"/>
      <c r="C133" s="364"/>
      <c r="D133" s="245"/>
      <c r="E133" s="265"/>
      <c r="F133" s="248"/>
      <c r="G133" s="17">
        <v>7</v>
      </c>
      <c r="H133" s="17"/>
      <c r="I133" s="529"/>
      <c r="J133" s="260"/>
      <c r="K133" s="237"/>
      <c r="L133" s="307"/>
      <c r="M133" s="319"/>
      <c r="N133" s="575"/>
    </row>
    <row r="134" spans="2:14" ht="22.5" customHeight="1" thickBot="1">
      <c r="B134" s="231"/>
      <c r="C134" s="365"/>
      <c r="D134" s="246"/>
      <c r="E134" s="266"/>
      <c r="F134" s="249"/>
      <c r="G134" s="18">
        <v>8</v>
      </c>
      <c r="H134" s="18"/>
      <c r="I134" s="530"/>
      <c r="J134" s="261"/>
      <c r="K134" s="238"/>
      <c r="L134" s="307"/>
      <c r="M134" s="319"/>
      <c r="N134" s="575"/>
    </row>
  </sheetData>
  <sheetProtection password="D72A" sheet="1" objects="1" scenarios="1" formatCells="0" formatColumns="0" formatRows="0"/>
  <mergeCells count="184">
    <mergeCell ref="L111:L118"/>
    <mergeCell ref="L119:L126"/>
    <mergeCell ref="M111:M118"/>
    <mergeCell ref="M119:M126"/>
    <mergeCell ref="N111:N118"/>
    <mergeCell ref="N119:N126"/>
    <mergeCell ref="I127:I134"/>
    <mergeCell ref="I28:I35"/>
    <mergeCell ref="I36:I43"/>
    <mergeCell ref="I44:I51"/>
    <mergeCell ref="I52:I59"/>
    <mergeCell ref="I63:I70"/>
    <mergeCell ref="I71:I78"/>
    <mergeCell ref="I79:I86"/>
    <mergeCell ref="I87:I94"/>
    <mergeCell ref="I95:I102"/>
    <mergeCell ref="N79:N86"/>
    <mergeCell ref="N87:N94"/>
    <mergeCell ref="N95:N102"/>
    <mergeCell ref="N103:N110"/>
    <mergeCell ref="N127:N134"/>
    <mergeCell ref="L79:L86"/>
    <mergeCell ref="L87:L94"/>
    <mergeCell ref="L95:L102"/>
    <mergeCell ref="N17:N19"/>
    <mergeCell ref="N20:N27"/>
    <mergeCell ref="N28:N35"/>
    <mergeCell ref="N36:N43"/>
    <mergeCell ref="N44:N51"/>
    <mergeCell ref="N52:N59"/>
    <mergeCell ref="N60:N62"/>
    <mergeCell ref="N63:N70"/>
    <mergeCell ref="N71:N78"/>
    <mergeCell ref="L103:L110"/>
    <mergeCell ref="L127:L134"/>
    <mergeCell ref="M17:M19"/>
    <mergeCell ref="M20:M27"/>
    <mergeCell ref="M28:M35"/>
    <mergeCell ref="M36:M43"/>
    <mergeCell ref="M44:M51"/>
    <mergeCell ref="M52:M59"/>
    <mergeCell ref="M60:M62"/>
    <mergeCell ref="M63:M70"/>
    <mergeCell ref="M71:M78"/>
    <mergeCell ref="M79:M86"/>
    <mergeCell ref="M87:M94"/>
    <mergeCell ref="M95:M102"/>
    <mergeCell ref="M103:M110"/>
    <mergeCell ref="M127:M134"/>
    <mergeCell ref="L17:L19"/>
    <mergeCell ref="L20:L27"/>
    <mergeCell ref="L28:L35"/>
    <mergeCell ref="L36:L43"/>
    <mergeCell ref="L44:L51"/>
    <mergeCell ref="L52:L59"/>
    <mergeCell ref="L60:L62"/>
    <mergeCell ref="L63:L70"/>
    <mergeCell ref="L71:L78"/>
    <mergeCell ref="C36:C43"/>
    <mergeCell ref="E36:E43"/>
    <mergeCell ref="F36:F43"/>
    <mergeCell ref="C71:C78"/>
    <mergeCell ref="E71:E78"/>
    <mergeCell ref="F71:F78"/>
    <mergeCell ref="C63:C70"/>
    <mergeCell ref="E63:E70"/>
    <mergeCell ref="F63:F70"/>
    <mergeCell ref="C52:C59"/>
    <mergeCell ref="E52:E59"/>
    <mergeCell ref="D71:D78"/>
    <mergeCell ref="D52:D59"/>
    <mergeCell ref="D63:D70"/>
    <mergeCell ref="C60:C62"/>
    <mergeCell ref="J63:J70"/>
    <mergeCell ref="J52:J59"/>
    <mergeCell ref="J60:J62"/>
    <mergeCell ref="D36:D43"/>
    <mergeCell ref="J36:J43"/>
    <mergeCell ref="F60:F62"/>
    <mergeCell ref="E60:E62"/>
    <mergeCell ref="D44:D51"/>
    <mergeCell ref="J79:J86"/>
    <mergeCell ref="J87:J94"/>
    <mergeCell ref="C79:C86"/>
    <mergeCell ref="E79:E86"/>
    <mergeCell ref="F79:F86"/>
    <mergeCell ref="D79:D86"/>
    <mergeCell ref="D87:D94"/>
    <mergeCell ref="C87:C94"/>
    <mergeCell ref="E87:E94"/>
    <mergeCell ref="F87:F94"/>
    <mergeCell ref="D103:D110"/>
    <mergeCell ref="J95:J102"/>
    <mergeCell ref="J103:J110"/>
    <mergeCell ref="D95:D102"/>
    <mergeCell ref="C103:C110"/>
    <mergeCell ref="E103:E110"/>
    <mergeCell ref="F103:F110"/>
    <mergeCell ref="C95:C102"/>
    <mergeCell ref="E95:E102"/>
    <mergeCell ref="F95:F102"/>
    <mergeCell ref="I103:I110"/>
    <mergeCell ref="E44:E51"/>
    <mergeCell ref="F44:F51"/>
    <mergeCell ref="J44:J51"/>
    <mergeCell ref="I61:I62"/>
    <mergeCell ref="G60:I60"/>
    <mergeCell ref="G61:G62"/>
    <mergeCell ref="F52:F59"/>
    <mergeCell ref="D60:D62"/>
    <mergeCell ref="H61:H62"/>
    <mergeCell ref="C14:K14"/>
    <mergeCell ref="C15:K15"/>
    <mergeCell ref="K20:K27"/>
    <mergeCell ref="K28:K35"/>
    <mergeCell ref="D17:D19"/>
    <mergeCell ref="C20:C27"/>
    <mergeCell ref="E20:E27"/>
    <mergeCell ref="F20:F27"/>
    <mergeCell ref="G18:G19"/>
    <mergeCell ref="C17:C19"/>
    <mergeCell ref="F17:F19"/>
    <mergeCell ref="G17:I17"/>
    <mergeCell ref="I18:I19"/>
    <mergeCell ref="E17:E19"/>
    <mergeCell ref="J17:J19"/>
    <mergeCell ref="C28:C35"/>
    <mergeCell ref="D28:D35"/>
    <mergeCell ref="E28:E35"/>
    <mergeCell ref="F28:F35"/>
    <mergeCell ref="J28:J35"/>
    <mergeCell ref="D20:D27"/>
    <mergeCell ref="J20:J27"/>
    <mergeCell ref="H18:H19"/>
    <mergeCell ref="I20:I27"/>
    <mergeCell ref="B17:B19"/>
    <mergeCell ref="B20:B27"/>
    <mergeCell ref="B28:B35"/>
    <mergeCell ref="B36:B43"/>
    <mergeCell ref="B44:B51"/>
    <mergeCell ref="K127:K134"/>
    <mergeCell ref="K71:K78"/>
    <mergeCell ref="K79:K86"/>
    <mergeCell ref="K87:K94"/>
    <mergeCell ref="K95:K102"/>
    <mergeCell ref="K103:K110"/>
    <mergeCell ref="K36:K43"/>
    <mergeCell ref="K44:K51"/>
    <mergeCell ref="K52:K59"/>
    <mergeCell ref="K60:K62"/>
    <mergeCell ref="K63:K70"/>
    <mergeCell ref="K17:K19"/>
    <mergeCell ref="C127:C134"/>
    <mergeCell ref="D127:D134"/>
    <mergeCell ref="E127:E134"/>
    <mergeCell ref="F127:F134"/>
    <mergeCell ref="J127:J134"/>
    <mergeCell ref="J71:J78"/>
    <mergeCell ref="C44:C51"/>
    <mergeCell ref="B87:B94"/>
    <mergeCell ref="B95:B102"/>
    <mergeCell ref="B103:B110"/>
    <mergeCell ref="B127:B134"/>
    <mergeCell ref="B52:B59"/>
    <mergeCell ref="B60:B62"/>
    <mergeCell ref="B63:B70"/>
    <mergeCell ref="B71:B78"/>
    <mergeCell ref="B79:B86"/>
    <mergeCell ref="B111:B118"/>
    <mergeCell ref="B119:B126"/>
    <mergeCell ref="D119:D126"/>
    <mergeCell ref="E119:E126"/>
    <mergeCell ref="F119:F126"/>
    <mergeCell ref="I119:I126"/>
    <mergeCell ref="J119:J126"/>
    <mergeCell ref="K119:K126"/>
    <mergeCell ref="C119:C126"/>
    <mergeCell ref="C111:C118"/>
    <mergeCell ref="D111:D118"/>
    <mergeCell ref="E111:E118"/>
    <mergeCell ref="F111:F118"/>
    <mergeCell ref="J111:J118"/>
    <mergeCell ref="K111:K118"/>
    <mergeCell ref="I111:I118"/>
  </mergeCells>
  <dataValidations count="1">
    <dataValidation type="list" allowBlank="1" showInputMessage="1" showErrorMessage="1" sqref="J20:J59 F20:F59 F63:F134 J63:J134">
      <formula1>"1,2,3"</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2"/>
  <sheetViews>
    <sheetView workbookViewId="0"/>
  </sheetViews>
  <sheetFormatPr baseColWidth="10" defaultColWidth="11.42578125" defaultRowHeight="12.75"/>
  <cols>
    <col min="2" max="4" width="22.28515625" customWidth="1"/>
    <col min="5" max="5" width="34.5703125" customWidth="1"/>
    <col min="6" max="6" width="36.42578125" bestFit="1" customWidth="1"/>
    <col min="8" max="8" width="12.28515625" bestFit="1" customWidth="1"/>
    <col min="9" max="9" width="12.7109375" customWidth="1"/>
    <col min="13" max="14" width="17.5703125" customWidth="1"/>
  </cols>
  <sheetData>
    <row r="1" spans="1:19" ht="81.75" customHeight="1">
      <c r="A1" s="25" t="s">
        <v>11</v>
      </c>
      <c r="B1" s="25" t="s">
        <v>178</v>
      </c>
      <c r="C1" s="26" t="s">
        <v>179</v>
      </c>
      <c r="D1" s="26" t="s">
        <v>180</v>
      </c>
      <c r="E1" s="26" t="s">
        <v>181</v>
      </c>
      <c r="F1" s="25" t="s">
        <v>31</v>
      </c>
      <c r="G1" s="27" t="s">
        <v>182</v>
      </c>
      <c r="H1" s="27" t="s">
        <v>183</v>
      </c>
      <c r="I1" s="27" t="s">
        <v>184</v>
      </c>
      <c r="J1" s="27" t="s">
        <v>7</v>
      </c>
      <c r="K1" s="27" t="s">
        <v>8</v>
      </c>
      <c r="L1" s="27" t="s">
        <v>185</v>
      </c>
      <c r="M1" s="9" t="s">
        <v>186</v>
      </c>
      <c r="N1" s="9"/>
    </row>
    <row r="2" spans="1:19" ht="12.75" customHeight="1">
      <c r="A2" s="22" t="s">
        <v>187</v>
      </c>
      <c r="B2" s="22" t="str">
        <f>+LEFT(A2,1)</f>
        <v>1</v>
      </c>
      <c r="C2" s="22" t="str">
        <f>+MID(VLOOKUP(A2,'Ambiente de Control'!$B$21:$C$235,2,0),4,LEN(VLOOKUP(A2,'Ambiente de Control'!$B$21:$C$235,2,0))-4)</f>
        <v xml:space="preserve"> Aplicación del Código de Integridad. (incluye análisis de desviaciones, convivencia laboral, temas disciplinarios internos, quejas o denuncias sobres los servidores de la entidad, u otros temas relacionados)</v>
      </c>
      <c r="D2" s="22" t="s">
        <v>188</v>
      </c>
      <c r="E2" s="22" t="str">
        <f>+VLOOKUP(A2,'Ambiente de Control'!$B$21:$D$235,3,0)</f>
        <v>Dimensión Talento Humano
Política Integridad</v>
      </c>
      <c r="F2" s="22" t="str">
        <f>+VLOOKUP(A2,'Ambiente de Control'!$B$21:$K$235,10,0)</f>
        <v>Deficiencia de control (diseño o ejecución)</v>
      </c>
      <c r="G2" s="22">
        <f>+VLOOKUP(A2,'Ambiente de Control'!$B$21:$O$39,13)</f>
        <v>20.045870000000001</v>
      </c>
      <c r="H2" s="24">
        <f>+_xlfn.RANK.EQ(G2,$G$2:$G$82,1)</f>
        <v>2</v>
      </c>
      <c r="I2" s="22" t="str">
        <f t="shared" ref="I2:I33" si="0">+IF(F2=$F$2,$P$4,IF(F2=$F$3,$P$2,$P$3))</f>
        <v>Cuando en el análisis de los requerimientos en los diferenes componentes del MECI se cuente con aspectos evaluados en nivel 1 (presente) y 1 (funcionando); 2 (presente) y 1 (funcionando).</v>
      </c>
      <c r="J2" s="22" t="s">
        <v>189</v>
      </c>
      <c r="K2" s="22">
        <f>+IF(ISBLANK(VLOOKUP(A2,'Ambiente de Control'!$B$24:$F$235,5,0)),"",VLOOKUP(A2,'Ambiente de Control'!$B$24:$F$235,5,0))</f>
        <v>3</v>
      </c>
      <c r="L2" s="22">
        <f>+IF(ISBLANK(VLOOKUP(A2,'Ambiente de Control'!$B$24:$K$235,9,0)),"",VLOOKUP(A2,'Ambiente de Control'!$B$24:$K$235,9,0))</f>
        <v>2</v>
      </c>
      <c r="M2" s="22">
        <f t="shared" ref="M2" si="1">+IF(OR(AND(K2=1,L2=1),AND(ISBLANK(K2),ISBLANK(L2)),K2="",L2=""),0,IF(OR(AND(K2=1,L2=2),AND(K2=1,L2=3)),0.25,IF(OR(AND(K2=2,L2=2),AND(K2=3,L2=1),AND(K2=3,L2=2),AND(K2=2,L2=1)),0.5,IF(AND(K2=2,L2=3),0.75,1))))</f>
        <v>0.5</v>
      </c>
      <c r="N2" s="22">
        <f>+AVERAGEIF($D$2:$D$82,D2,$M$2:$M$82)</f>
        <v>0.75</v>
      </c>
      <c r="O2" s="20" t="s">
        <v>4</v>
      </c>
      <c r="P2" s="21" t="s">
        <v>190</v>
      </c>
      <c r="Q2" s="21"/>
      <c r="R2" s="22"/>
      <c r="S2" s="22"/>
    </row>
    <row r="3" spans="1:19" ht="12.75" customHeight="1">
      <c r="A3" s="22" t="s">
        <v>191</v>
      </c>
      <c r="B3" s="22" t="str">
        <f t="shared" ref="B3:B42" si="2">+LEFT(A3,1)</f>
        <v>1</v>
      </c>
      <c r="C3" s="22" t="str">
        <f>+MID(VLOOKUP(A3,'Ambiente de Control'!$B$21:$C$235,2,0),4,LEN(VLOOKUP(A3,'Ambiente de Control'!$B$21:$C$235,2,0))-4)</f>
        <v xml:space="preserve"> Mecanismos para el manejo de conflictos de interés.</v>
      </c>
      <c r="D3" s="22" t="s">
        <v>188</v>
      </c>
      <c r="E3" s="22" t="str">
        <f>+VLOOKUP(A3,'Ambiente de Control'!$B$21:$D$235,3,0)</f>
        <v>Dimensión Talento Humano
Política Integridad</v>
      </c>
      <c r="F3" s="22" t="str">
        <f>+VLOOKUP(A3,'Ambiente de Control'!$B$21:$K$235,10,0)</f>
        <v>Oportunidad de mejora</v>
      </c>
      <c r="G3" s="22">
        <f>+VLOOKUP(A3,'Ambiente de Control'!$B$21:$O$235,13,0)</f>
        <v>40.055689999999998</v>
      </c>
      <c r="H3" s="24">
        <f t="shared" ref="H3:H70" si="3">+_xlfn.RANK.EQ(G3,$G$2:$G$82,1)</f>
        <v>11</v>
      </c>
      <c r="I3" s="22" t="str">
        <f t="shared" si="0"/>
        <v>Cuando en el análisis de los requerimientos en los diferenes componentes del MECI se cuente con aspectos evaluados en nivel 2 (presente) y 3 (funcionando).</v>
      </c>
      <c r="J3" s="22" t="s">
        <v>189</v>
      </c>
      <c r="K3" s="22">
        <f>+IF(ISBLANK(VLOOKUP(A3,'Ambiente de Control'!$B$24:$F$235,5,0)),"",VLOOKUP(A3,'Ambiente de Control'!$B$24:$F$235,5,0))</f>
        <v>2</v>
      </c>
      <c r="L3" s="22">
        <f>+IF(ISBLANK(VLOOKUP(A3,'Ambiente de Control'!$B$24:$K$235,9,0)),"",VLOOKUP(A3,'Ambiente de Control'!$B$24:$K$235,9,0))</f>
        <v>3</v>
      </c>
      <c r="M3" s="22">
        <f>+IF(OR(AND(K3=1,L3=1),AND(ISBLANK(K3),ISBLANK(L3)),K3="",L3=""),0,IF(OR(AND(K3=1,L3=2),AND(K3=1,L3=3)),0.25,IF(OR(AND(K3=2,L3=2),AND(K3=3,L3=1),AND(K3=3,L3=2),AND(K3=2,L3=1)),0.5,IF(AND(K3=2,L3=3),0.75,1))))</f>
        <v>0.75</v>
      </c>
      <c r="N3" s="22">
        <f t="shared" ref="N3:N70" si="4">+AVERAGEIF($D$2:$D$82,D3,$M$2:$M$82)</f>
        <v>0.75</v>
      </c>
      <c r="O3" s="23" t="s">
        <v>5</v>
      </c>
      <c r="P3" s="21" t="s">
        <v>192</v>
      </c>
      <c r="Q3" s="21"/>
      <c r="R3" s="22" t="s">
        <v>193</v>
      </c>
      <c r="S3" s="22"/>
    </row>
    <row r="4" spans="1:19" ht="16.5" customHeight="1">
      <c r="A4" s="22" t="s">
        <v>194</v>
      </c>
      <c r="B4" s="22" t="str">
        <f t="shared" si="2"/>
        <v>1</v>
      </c>
      <c r="C4" s="22" t="str">
        <f>+MID(VLOOKUP(A4,'Ambiente de Control'!$B$21:$C$235,2,0),4,LEN(VLOOKUP(A4,'Ambiente de Control'!$B$21:$C$235,2,0))-4)</f>
        <v xml:space="preserve"> Mecanismos frente a la detección y prevención del uso inadecuado de información privilegiada u otras situaciones que puedan implicar riesgos para la entidad</v>
      </c>
      <c r="D4" s="22" t="s">
        <v>188</v>
      </c>
      <c r="E4" s="22" t="str">
        <f>+VLOOKUP(A4,'Ambiente de Control'!$B$21:$D$235,3,0)</f>
        <v>Dimensión Información y Comunicación
Política Transparencia y Acceso a la Información Pública
Política Gestión Documental</v>
      </c>
      <c r="F4" s="22" t="str">
        <f>+VLOOKUP(A4,'Ambiente de Control'!$B$21:$K$235,10,0)</f>
        <v>Mantenimiento del control</v>
      </c>
      <c r="G4" s="22">
        <f>+VLOOKUP(A4,'Ambiente de Control'!$B$21:$O$235,13,0)</f>
        <v>60.066896</v>
      </c>
      <c r="H4" s="24">
        <f t="shared" si="3"/>
        <v>13</v>
      </c>
      <c r="I4" s="22" t="str">
        <f t="shared" si="0"/>
        <v>Cuando en el análisis de los requerimientos en los diferenes componentes del MECI se cuente con aspectos evaluados en nivel 2 (presente) y 2 (funcionando); 3 (presente) y 1 (funcionando); 3 (presente) y 2 (funcionando).</v>
      </c>
      <c r="J4" s="22" t="s">
        <v>189</v>
      </c>
      <c r="K4" s="22">
        <f>+IF(ISBLANK(VLOOKUP(A4,'Ambiente de Control'!$B$24:$F$235,5,0)),"",VLOOKUP(A4,'Ambiente de Control'!$B$24:$F$235,5,0))</f>
        <v>3</v>
      </c>
      <c r="L4" s="22">
        <f>+IF(ISBLANK(VLOOKUP(A4,'Ambiente de Control'!$B$24:$K$235,9,0)),"",VLOOKUP(A4,'Ambiente de Control'!$B$24:$K$235,9,0))</f>
        <v>3</v>
      </c>
      <c r="M4" s="22">
        <f t="shared" ref="M4:M67" si="5">+IF(OR(AND(K4=1,L4=1),AND(ISBLANK(K4),ISBLANK(L4)),K4="",L4=""),0,IF(OR(AND(K4=1,L4=2),AND(K4=1,L4=3)),0.25,IF(OR(AND(K4=2,L4=2),AND(K4=3,L4=1),AND(K4=3,L4=2),AND(K4=2,L4=1)),0.5,IF(AND(K4=2,L4=3),0.75,1))))</f>
        <v>1</v>
      </c>
      <c r="N4" s="22">
        <f t="shared" si="4"/>
        <v>0.75</v>
      </c>
      <c r="O4" s="23" t="s">
        <v>6</v>
      </c>
      <c r="P4" s="21" t="s">
        <v>195</v>
      </c>
      <c r="Q4" s="21"/>
      <c r="R4" s="22"/>
      <c r="S4" s="22"/>
    </row>
    <row r="5" spans="1:19">
      <c r="A5" s="22" t="s">
        <v>196</v>
      </c>
      <c r="B5" s="22" t="str">
        <f t="shared" si="2"/>
        <v>1</v>
      </c>
      <c r="C5" s="22" t="str">
        <f>+MID(VLOOKUP(A5,'Ambiente de Control'!$B$21:$C$235,2,0),4,LEN(VLOOKUP(A5,'Ambiente de Control'!$B$21:$C$235,2,0))-4)</f>
        <v xml:space="preserve"> La evaluación de las acciones transversales de integridad, mediante el monitoreo permanente de los riesgos de corrupción.</v>
      </c>
      <c r="D5" s="22" t="s">
        <v>188</v>
      </c>
      <c r="E5" s="22" t="str">
        <f>+VLOOKUP(A5,'Ambiente de Control'!$B$21:$D$235,3,0)</f>
        <v>Dimension Talento Humano
Politica de Integridad</v>
      </c>
      <c r="F5" s="22" t="str">
        <f>+VLOOKUP(A5,'Ambiente de Control'!$B$21:$K$235,10,0)</f>
        <v>Deficiencia de control (diseño o ejecución)</v>
      </c>
      <c r="G5" s="22">
        <f>+VLOOKUP(A5,'Ambiente de Control'!$B$21:$O$235,13,0)</f>
        <v>20.06691</v>
      </c>
      <c r="H5" s="24">
        <f t="shared" si="3"/>
        <v>3</v>
      </c>
      <c r="I5" s="22" t="str">
        <f t="shared" si="0"/>
        <v>Cuando en el análisis de los requerimientos en los diferenes componentes del MECI se cuente con aspectos evaluados en nivel 1 (presente) y 1 (funcionando); 2 (presente) y 1 (funcionando).</v>
      </c>
      <c r="J5" s="22" t="s">
        <v>189</v>
      </c>
      <c r="K5" s="22">
        <f>+IF(ISBLANK(VLOOKUP(A5,'Ambiente de Control'!$B$24:$F$235,5,0)),"",VLOOKUP(A5,'Ambiente de Control'!$B$24:$F$235,5,0))</f>
        <v>2</v>
      </c>
      <c r="L5" s="22">
        <f>+IF(ISBLANK(VLOOKUP(A5,'Ambiente de Control'!$B$24:$K$235,9,0)),"",VLOOKUP(A5,'Ambiente de Control'!$B$24:$K$235,9,0))</f>
        <v>2</v>
      </c>
      <c r="M5" s="22">
        <f t="shared" si="5"/>
        <v>0.5</v>
      </c>
      <c r="N5" s="22">
        <f t="shared" si="4"/>
        <v>0.75</v>
      </c>
      <c r="O5" s="22"/>
      <c r="P5" s="22"/>
    </row>
    <row r="6" spans="1:19">
      <c r="A6" s="22" t="s">
        <v>197</v>
      </c>
      <c r="B6" s="22" t="str">
        <f t="shared" si="2"/>
        <v>1</v>
      </c>
      <c r="C6" s="22" t="str">
        <f>+MID(VLOOKUP(A6,'Ambiente de Control'!$B$21:$C$235,2,0),4,LEN(VLOOKUP(A6,'Ambiente de Control'!$B$21:$C$235,2,0))-4)</f>
        <v xml:space="preserve">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v>
      </c>
      <c r="D6" s="22" t="s">
        <v>188</v>
      </c>
      <c r="E6" s="22" t="str">
        <f>+VLOOKUP(A6,'Ambiente de Control'!$B$21:$D$235,3,0)</f>
        <v>Dimensión Direccionamiento Estratégico y Planeación
Plan Anticorrupción y de Atención al Ciudadano</v>
      </c>
      <c r="F6" s="22" t="str">
        <f>+VLOOKUP(A6,'Ambiente de Control'!$B$21:$K$235,10,0)</f>
        <v>Deficiencia de control mayor (diseño y ejecución)</v>
      </c>
      <c r="G6" s="22">
        <f>+VLOOKUP(A6,'Ambiente de Control'!$B$21:$O$235,13,0)</f>
        <v>4.073569</v>
      </c>
      <c r="H6" s="24">
        <f t="shared" si="3"/>
        <v>1</v>
      </c>
      <c r="I6" s="22" t="str">
        <f t="shared" si="0"/>
        <v>Cuando en el análisis de los requerimientos en los diferenes componentes del MECI se cuente con aspectos evaluados en nivel 2 (presente) y 2 (funcionando); 3 (presente) y 1 (funcionando); 3 (presente) y 2 (funcionando).</v>
      </c>
      <c r="J6" s="22" t="s">
        <v>189</v>
      </c>
      <c r="K6" s="22">
        <f>+IF(ISBLANK(VLOOKUP(A6,'Ambiente de Control'!$B$24:$F$235,5,0)),"",VLOOKUP(A6,'Ambiente de Control'!$B$24:$F$235,5,0))</f>
        <v>1</v>
      </c>
      <c r="L6" s="22">
        <f>+IF(ISBLANK(VLOOKUP(A6,'Ambiente de Control'!$B$24:$K$235,9,0)),"",VLOOKUP(A6,'Ambiente de Control'!$B$24:$K$235,9,0))</f>
        <v>1</v>
      </c>
      <c r="M6" s="22">
        <f t="shared" si="5"/>
        <v>0</v>
      </c>
      <c r="N6" s="22">
        <f t="shared" si="4"/>
        <v>0.75</v>
      </c>
      <c r="O6" s="22"/>
      <c r="P6" s="22"/>
    </row>
    <row r="7" spans="1:19">
      <c r="A7" s="22" t="s">
        <v>198</v>
      </c>
      <c r="B7" s="22" t="str">
        <f t="shared" si="2"/>
        <v>2</v>
      </c>
      <c r="C7" s="22" t="str">
        <f>+MID(VLOOKUP(A7,'Ambiente de Control'!$B$21:$C$235,2,0),4,LEN(VLOOKUP(A7,'Ambiente de Control'!$B$21:$C$235,2,0))-4)</f>
        <v xml:space="preserve"> Creación o actualización del Comité Institucional de Coordinación de Control Interno (incluye ajustes en periodicidad para reunión, articulación con el Comité Institucioanl de Gestión y Desempeño)</v>
      </c>
      <c r="D7" s="22" t="s">
        <v>188</v>
      </c>
      <c r="E7" s="22" t="str">
        <f>+VLOOKUP(A7,'Ambiente de Control'!$B$21:$D$235,3,0)</f>
        <v>Dimension Control Interno
Politica de Control Interno</v>
      </c>
      <c r="F7" s="22" t="str">
        <f>+VLOOKUP(A7,'Ambiente de Control'!$B$21:$K$235,10,0)</f>
        <v>Oportunidad de mejora</v>
      </c>
      <c r="G7" s="22">
        <f>+VLOOKUP(A7,'Ambiente de Control'!$B$21:$O$235,13,0)</f>
        <v>40.088965299999998</v>
      </c>
      <c r="H7" s="24">
        <f t="shared" si="3"/>
        <v>12</v>
      </c>
      <c r="I7" s="22" t="str">
        <f t="shared" si="0"/>
        <v>Cuando en el análisis de los requerimientos en los diferenes componentes del MECI se cuente con aspectos evaluados en nivel 2 (presente) y 3 (funcionando).</v>
      </c>
      <c r="J7" s="22" t="s">
        <v>199</v>
      </c>
      <c r="K7" s="22">
        <f>+IF(ISBLANK(VLOOKUP(A7,'Ambiente de Control'!$B$24:$F$235,5,0)),"",VLOOKUP(A7,'Ambiente de Control'!$B$24:$F$235,5,0))</f>
        <v>2</v>
      </c>
      <c r="L7" s="22">
        <f>+IF(ISBLANK(VLOOKUP(A7,'Ambiente de Control'!$B$24:$K$235,9,0)),"",VLOOKUP(A7,'Ambiente de Control'!$B$24:$K$235,9,0))</f>
        <v>3</v>
      </c>
      <c r="M7" s="22">
        <f t="shared" si="5"/>
        <v>0.75</v>
      </c>
      <c r="N7" s="22">
        <f t="shared" si="4"/>
        <v>0.75</v>
      </c>
      <c r="O7" s="22"/>
      <c r="P7" s="22"/>
    </row>
    <row r="8" spans="1:19">
      <c r="A8" s="22" t="s">
        <v>200</v>
      </c>
      <c r="B8" s="22" t="str">
        <f t="shared" si="2"/>
        <v>2</v>
      </c>
      <c r="C8" s="22" t="str">
        <f>+MID(VLOOKUP(A8,'Ambiente de Control'!$B$21:$C$235,2,0),4,LEN(VLOOKUP(A8,'Ambiente de Control'!$B$21:$C$235,2,0))-4)</f>
        <v xml:space="preserve"> Definición y documentación del Esquema de Líneas de Defens</v>
      </c>
      <c r="D8" s="22" t="s">
        <v>188</v>
      </c>
      <c r="E8" s="22" t="str">
        <f>+VLOOKUP(A8,'Ambiente de Control'!$B$21:$D$235,3,0)</f>
        <v>Dimension Control Interno
Politica de Control Interno
Lineas de defensa</v>
      </c>
      <c r="F8" s="22" t="str">
        <f>+VLOOKUP(A8,'Ambiente de Control'!$B$21:$K$235,10,0)</f>
        <v>Mantenimiento del control</v>
      </c>
      <c r="G8" s="22">
        <f>+VLOOKUP(A8,'Ambiente de Control'!$B$21:$O$235,13,0)</f>
        <v>60.098965300000003</v>
      </c>
      <c r="H8" s="24">
        <f t="shared" si="3"/>
        <v>14</v>
      </c>
      <c r="I8" s="22" t="str">
        <f t="shared" si="0"/>
        <v>Cuando en el análisis de los requerimientos en los diferenes componentes del MECI se cuente con aspectos evaluados en nivel 2 (presente) y 2 (funcionando); 3 (presente) y 1 (funcionando); 3 (presente) y 2 (funcionando).</v>
      </c>
      <c r="J8" s="22" t="s">
        <v>199</v>
      </c>
      <c r="K8" s="22">
        <f>+IF(ISBLANK(VLOOKUP(A8,'Ambiente de Control'!$B$24:$F$235,5,0)),"",VLOOKUP(A8,'Ambiente de Control'!$B$24:$F$235,5,0))</f>
        <v>3</v>
      </c>
      <c r="L8" s="22">
        <f>+IF(ISBLANK(VLOOKUP(A8,'Ambiente de Control'!$B$24:$K$235,9,0)),"",VLOOKUP(A8,'Ambiente de Control'!$B$24:$K$235,9,0))</f>
        <v>3</v>
      </c>
      <c r="M8" s="22">
        <f t="shared" si="5"/>
        <v>1</v>
      </c>
      <c r="N8" s="22">
        <f t="shared" si="4"/>
        <v>0.75</v>
      </c>
      <c r="O8" s="22"/>
      <c r="P8" s="22"/>
    </row>
    <row r="9" spans="1:19">
      <c r="A9" s="22" t="s">
        <v>201</v>
      </c>
      <c r="B9" s="22" t="str">
        <f t="shared" si="2"/>
        <v>2</v>
      </c>
      <c r="C9" s="22" t="str">
        <f>+MID(VLOOKUP(A9,'Ambiente de Control'!$B$21:$C$235,2,0),4,LEN(VLOOKUP(A9,'Ambiente de Control'!$B$21:$C$235,2,0))-4)</f>
        <v xml:space="preserve"> Definición de líneas de reporte en temas clave para la toma de decisiones, atendiendo el Esquema de Líneas de Defens</v>
      </c>
      <c r="D9" s="22" t="s">
        <v>188</v>
      </c>
      <c r="E9" s="22" t="str">
        <f>+VLOOKUP(A9,'Ambiente de Control'!$B$21:$D$235,3,0)</f>
        <v>Dimension Control Interno
Politica de Control Interno
Linea de Defensa
Dimension de Informaciòn y Comunicaciòn</v>
      </c>
      <c r="F9" s="22" t="str">
        <f>+VLOOKUP(A9,'Ambiente de Control'!$B$21:$K$235,10,0)</f>
        <v>Deficiencia de control (diseño o ejecución)</v>
      </c>
      <c r="G9" s="22">
        <f>+VLOOKUP(A9,'Ambiente de Control'!$B$21:$O$235,13,0)</f>
        <v>20.156980000000001</v>
      </c>
      <c r="H9" s="24">
        <f t="shared" si="3"/>
        <v>4</v>
      </c>
      <c r="I9" s="22" t="str">
        <f t="shared" si="0"/>
        <v>Cuando en el análisis de los requerimientos en los diferenes componentes del MECI se cuente con aspectos evaluados en nivel 1 (presente) y 1 (funcionando); 2 (presente) y 1 (funcionando).</v>
      </c>
      <c r="J9" s="22" t="s">
        <v>199</v>
      </c>
      <c r="K9" s="22">
        <f>+IF(ISBLANK(VLOOKUP(A9,'Ambiente de Control'!$B$24:$F$235,5,0)),"",VLOOKUP(A9,'Ambiente de Control'!$B$24:$F$235,5,0))</f>
        <v>2</v>
      </c>
      <c r="L9" s="22">
        <f>+IF(ISBLANK(VLOOKUP(A9,'Ambiente de Control'!$B$24:$K$235,9,0)),"",VLOOKUP(A9,'Ambiente de Control'!$B$24:$K$235,9,0))</f>
        <v>2</v>
      </c>
      <c r="M9" s="22">
        <f t="shared" si="5"/>
        <v>0.5</v>
      </c>
      <c r="N9" s="22">
        <f t="shared" si="4"/>
        <v>0.75</v>
      </c>
      <c r="O9" s="22"/>
      <c r="P9" s="22"/>
    </row>
    <row r="10" spans="1:19">
      <c r="A10" s="22" t="s">
        <v>202</v>
      </c>
      <c r="B10" s="22" t="str">
        <f t="shared" si="2"/>
        <v>3</v>
      </c>
      <c r="C10" s="22" t="str">
        <f>+MID(VLOOKUP(A10,'Ambiente de Control'!$B$21:$C$235,2,0),4,LEN(VLOOKUP(A10,'Ambiente de Control'!$B$21:$C$235,2,0))-4)</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v>
      </c>
      <c r="D10" s="22" t="s">
        <v>188</v>
      </c>
      <c r="E10" s="22" t="str">
        <f>+VLOOKUP(A10,'Ambiente de Control'!$B$21:$D$235,3,0)</f>
        <v>Dimension de Direccionamiento Estrategico y Planeaciòn
Politica de Planeaciòn Institucional 
Dimension Control Interno</v>
      </c>
      <c r="F10" s="22" t="str">
        <f>+VLOOKUP(A10,'Ambiente de Control'!$B$21:$K$235,10,0)</f>
        <v>Deficiencia de control (diseño o ejecución)</v>
      </c>
      <c r="G10" s="22">
        <f>+VLOOKUP(A10,'Ambiente de Control'!$B$21:$O$235,13,0)</f>
        <v>20.289650000000002</v>
      </c>
      <c r="H10" s="24">
        <f t="shared" si="3"/>
        <v>5</v>
      </c>
      <c r="I10" s="22" t="str">
        <f t="shared" si="0"/>
        <v>Cuando en el análisis de los requerimientos en los diferenes componentes del MECI se cuente con aspectos evaluados en nivel 1 (presente) y 1 (funcionando); 2 (presente) y 1 (funcionando).</v>
      </c>
      <c r="J10" s="22" t="s">
        <v>203</v>
      </c>
      <c r="K10" s="22">
        <f>+IF(ISBLANK(VLOOKUP(A10,'Ambiente de Control'!$B$24:$F$235,5,0)),"",VLOOKUP(A10,'Ambiente de Control'!$B$24:$F$235,5,0))</f>
        <v>2</v>
      </c>
      <c r="L10" s="22">
        <f>+IF(ISBLANK(VLOOKUP(A10,'Ambiente de Control'!$B$24:$K$235,9,0)),"",VLOOKUP(A10,'Ambiente de Control'!$B$24:$K$235,9,0))</f>
        <v>2</v>
      </c>
      <c r="M10" s="22">
        <f t="shared" si="5"/>
        <v>0.5</v>
      </c>
      <c r="N10" s="22">
        <f t="shared" si="4"/>
        <v>0.75</v>
      </c>
      <c r="O10" s="22"/>
      <c r="P10" s="22"/>
    </row>
    <row r="11" spans="1:19">
      <c r="A11" s="22" t="s">
        <v>204</v>
      </c>
      <c r="B11" s="22" t="str">
        <f t="shared" si="2"/>
        <v>3</v>
      </c>
      <c r="C11" s="22" t="str">
        <f>+MID(VLOOKUP(A11,'Ambiente de Control'!$B$21:$C$235,2,0),4,LEN(VLOOKUP(A11,'Ambiente de Control'!$B$21:$C$235,2,0))-4)</f>
        <v xml:space="preserve"> Evaluación de la planeación estratégica, considerando alertas frente a posibles incumplimientos, necesidades de recursos, cambios en el entorno que puedan afectar su desarrollo, entre otros aspectos que garanticen de forma razonable su cumplimiento</v>
      </c>
      <c r="D11" s="22" t="s">
        <v>188</v>
      </c>
      <c r="E11" s="22" t="str">
        <f>+VLOOKUP(A11,'Ambiente de Control'!$B$21:$D$235,3,0)</f>
        <v>Diimensiòn Evaluacion de Resultados 
Politica de Seguimiento y Evaluaciòn al Desemepeño Institucional
Dimension Control Interno
Lineas de defensa</v>
      </c>
      <c r="F11" s="22" t="str">
        <f>+VLOOKUP(A11,'Ambiente de Control'!$B$21:$K$235,10,0)</f>
        <v>Mantenimiento del control</v>
      </c>
      <c r="G11" s="22">
        <f>+VLOOKUP(A11,'Ambiente de Control'!$B$21:$O$235,13,0)</f>
        <v>60.489649999999997</v>
      </c>
      <c r="H11" s="24">
        <f t="shared" si="3"/>
        <v>16</v>
      </c>
      <c r="I11" s="22" t="str">
        <f t="shared" si="0"/>
        <v>Cuando en el análisis de los requerimientos en los diferenes componentes del MECI se cuente con aspectos evaluados en nivel 2 (presente) y 2 (funcionando); 3 (presente) y 1 (funcionando); 3 (presente) y 2 (funcionando).</v>
      </c>
      <c r="J11" s="22" t="s">
        <v>203</v>
      </c>
      <c r="K11" s="22">
        <f>+IF(ISBLANK(VLOOKUP(A11,'Ambiente de Control'!$B$24:$F$235,5,0)),"",VLOOKUP(A11,'Ambiente de Control'!$B$24:$F$235,5,0))</f>
        <v>3</v>
      </c>
      <c r="L11" s="22">
        <f>+IF(ISBLANK(VLOOKUP(A11,'Ambiente de Control'!$B$24:$K$235,9,0)),"",VLOOKUP(A11,'Ambiente de Control'!$B$24:$K$235,9,0))</f>
        <v>3</v>
      </c>
      <c r="M11" s="22">
        <f t="shared" si="5"/>
        <v>1</v>
      </c>
      <c r="N11" s="22">
        <f t="shared" si="4"/>
        <v>0.75</v>
      </c>
      <c r="O11" s="22"/>
      <c r="P11" s="22"/>
    </row>
    <row r="12" spans="1:19">
      <c r="A12" s="22" t="s">
        <v>205</v>
      </c>
      <c r="B12" s="22" t="str">
        <f t="shared" si="2"/>
        <v>3</v>
      </c>
      <c r="C12" s="22" t="str">
        <f>+MID(VLOOKUP(A12,'Ambiente de Control'!$B$21:$C$235,2,0),4,LEN(VLOOKUP(A12,'Ambiente de Control'!$B$21:$C$235,2,0))-4)</f>
        <v xml:space="preserve"> La Alta Dirección frente a la política de Administración del Riesgo definen los niveles de aceptación del riesgo, teniendo en cuenta cada uno de los objetivos establecidos.</v>
      </c>
      <c r="D12" s="22" t="s">
        <v>188</v>
      </c>
      <c r="E12" s="22" t="str">
        <f>+VLOOKUP(A12,'Ambiente de Control'!$B$21:$D$235,3,0)</f>
        <v>Dimension Control Interno
Politica de Control Interno
Linea Estrategica</v>
      </c>
      <c r="F12" s="22" t="str">
        <f>+VLOOKUP(A12,'Ambiente de Control'!$B$21:$K$235,10,0)</f>
        <v>Mantenimiento del control</v>
      </c>
      <c r="G12" s="22">
        <f>+VLOOKUP(A12,'Ambiente de Control'!$B$21:$O$235,13,0)</f>
        <v>60.389653000000003</v>
      </c>
      <c r="H12" s="24">
        <f t="shared" si="3"/>
        <v>15</v>
      </c>
      <c r="I12" s="22" t="str">
        <f t="shared" si="0"/>
        <v>Cuando en el análisis de los requerimientos en los diferenes componentes del MECI se cuente con aspectos evaluados en nivel 2 (presente) y 2 (funcionando); 3 (presente) y 1 (funcionando); 3 (presente) y 2 (funcionando).</v>
      </c>
      <c r="J12" s="22" t="s">
        <v>203</v>
      </c>
      <c r="K12" s="22">
        <f>+IF(ISBLANK(VLOOKUP(A12,'Ambiente de Control'!$B$24:$F$235,5,0)),"",VLOOKUP(A12,'Ambiente de Control'!$B$24:$F$235,5,0))</f>
        <v>3</v>
      </c>
      <c r="L12" s="22">
        <f>+IF(ISBLANK(VLOOKUP(A12,'Ambiente de Control'!$B$24:$K$235,9,0)),"",VLOOKUP(A12,'Ambiente de Control'!$B$24:$K$235,9,0))</f>
        <v>3</v>
      </c>
      <c r="M12" s="22">
        <f t="shared" si="5"/>
        <v>1</v>
      </c>
      <c r="N12" s="22">
        <f t="shared" si="4"/>
        <v>0.75</v>
      </c>
      <c r="O12" s="22"/>
      <c r="P12" s="22"/>
    </row>
    <row r="13" spans="1:19">
      <c r="A13" s="22" t="s">
        <v>206</v>
      </c>
      <c r="B13" s="22" t="str">
        <f t="shared" si="2"/>
        <v>4</v>
      </c>
      <c r="C13" s="22" t="str">
        <f>+MID(VLOOKUP(A13,'Ambiente de Control'!$B$21:$C$235,2,0),4,LEN(VLOOKUP(A13,'Ambiente de Control'!$B$21:$C$235,2,0))-4)</f>
        <v xml:space="preserve"> Evaluación de la Planeación Estratégica del Talento Humano</v>
      </c>
      <c r="D13" s="22" t="s">
        <v>188</v>
      </c>
      <c r="E13" s="22" t="str">
        <f>+VLOOKUP(A13,'Ambiente de Control'!$B$21:$D$235,3,0)</f>
        <v>Dimension de Talento Humano
Politica Gestion Estrategica del Talento Humano
Dimension de Control Interno
Lineas de Defensa</v>
      </c>
      <c r="F13" s="22" t="str">
        <f>+VLOOKUP(A13,'Ambiente de Control'!$B$21:$K$235,10,0)</f>
        <v>Mantenimiento del control</v>
      </c>
      <c r="G13" s="22">
        <f>+VLOOKUP(A13,'Ambiente de Control'!$B$21:$O$235,13,0)</f>
        <v>60.589649999999999</v>
      </c>
      <c r="H13" s="24">
        <f t="shared" si="3"/>
        <v>17</v>
      </c>
      <c r="I13" s="22" t="str">
        <f t="shared" si="0"/>
        <v>Cuando en el análisis de los requerimientos en los diferenes componentes del MECI se cuente con aspectos evaluados en nivel 2 (presente) y 2 (funcionando); 3 (presente) y 1 (funcionando); 3 (presente) y 2 (funcionando).</v>
      </c>
      <c r="J13" s="22" t="s">
        <v>207</v>
      </c>
      <c r="K13" s="22">
        <f>+IF(ISBLANK(VLOOKUP(A13,'Ambiente de Control'!$B$24:$F$235,5,0)),"",VLOOKUP(A13,'Ambiente de Control'!$B$24:$F$235,5,0))</f>
        <v>3</v>
      </c>
      <c r="L13" s="22">
        <f>+IF(ISBLANK(VLOOKUP(A13,'Ambiente de Control'!$B$24:$K$235,9,0)),"",VLOOKUP(A13,'Ambiente de Control'!$B$24:$K$235,9,0))</f>
        <v>3</v>
      </c>
      <c r="M13" s="22">
        <f t="shared" si="5"/>
        <v>1</v>
      </c>
      <c r="N13" s="22">
        <f t="shared" si="4"/>
        <v>0.75</v>
      </c>
      <c r="O13" s="22"/>
      <c r="P13" s="22"/>
    </row>
    <row r="14" spans="1:19">
      <c r="A14" s="22" t="s">
        <v>208</v>
      </c>
      <c r="B14" s="22" t="str">
        <f t="shared" si="2"/>
        <v>4</v>
      </c>
      <c r="C14" s="22" t="str">
        <f>+MID(VLOOKUP(A14,'Ambiente de Control'!$B$21:$C$235,2,0),4,LEN(VLOOKUP(A14,'Ambiente de Control'!$B$21:$C$235,2,0))-4)</f>
        <v xml:space="preserve"> Evaluación de las actividades relacionadas con el Ingreso del personal</v>
      </c>
      <c r="D14" s="22" t="s">
        <v>188</v>
      </c>
      <c r="E14" s="22" t="str">
        <f>+VLOOKUP(A14,'Ambiente de Control'!$B$21:$D$235,3,0)</f>
        <v>Dimension de Talento Humano
Politica Gestion Estrategica del Talento Humano
Dimension de Control Interno
Lineas de Defensa</v>
      </c>
      <c r="F14" s="22" t="str">
        <f>+VLOOKUP(A14,'Ambiente de Control'!$B$21:$K$235,10,0)</f>
        <v>Mantenimiento del control</v>
      </c>
      <c r="G14" s="22">
        <f>+VLOOKUP(A14,'Ambiente de Control'!$B$21:$O$235,13,0)</f>
        <v>60.68965</v>
      </c>
      <c r="H14" s="24">
        <f t="shared" si="3"/>
        <v>18</v>
      </c>
      <c r="I14" s="22" t="str">
        <f t="shared" si="0"/>
        <v>Cuando en el análisis de los requerimientos en los diferenes componentes del MECI se cuente con aspectos evaluados en nivel 2 (presente) y 2 (funcionando); 3 (presente) y 1 (funcionando); 3 (presente) y 2 (funcionando).</v>
      </c>
      <c r="J14" s="22" t="s">
        <v>207</v>
      </c>
      <c r="K14" s="22">
        <f>+IF(ISBLANK(VLOOKUP(A14,'Ambiente de Control'!$B$24:$F$235,5,0)),"",VLOOKUP(A14,'Ambiente de Control'!$B$24:$F$235,5,0))</f>
        <v>3</v>
      </c>
      <c r="L14" s="22">
        <f>+IF(ISBLANK(VLOOKUP(A14,'Ambiente de Control'!$B$24:$K$235,9,0)),"",VLOOKUP(A14,'Ambiente de Control'!$B$24:$K$235,9,0))</f>
        <v>3</v>
      </c>
      <c r="M14" s="22">
        <f t="shared" si="5"/>
        <v>1</v>
      </c>
      <c r="N14" s="22">
        <f t="shared" si="4"/>
        <v>0.75</v>
      </c>
      <c r="O14" s="22"/>
      <c r="P14" s="22"/>
    </row>
    <row r="15" spans="1:19">
      <c r="A15" s="22" t="s">
        <v>209</v>
      </c>
      <c r="B15" s="22" t="str">
        <f t="shared" si="2"/>
        <v>4</v>
      </c>
      <c r="C15" s="22" t="str">
        <f>+MID(VLOOKUP(A15,'Ambiente de Control'!$B$21:$C$235,2,0),4,LEN(VLOOKUP(A15,'Ambiente de Control'!$B$21:$C$235,2,0))-4)</f>
        <v xml:space="preserve"> Evaluación de las actividades relacionadas con la permanencia del personal</v>
      </c>
      <c r="D15" s="22" t="s">
        <v>188</v>
      </c>
      <c r="E15" s="22" t="str">
        <f>+VLOOKUP(A15,'Ambiente de Control'!$B$21:$D$235,3,0)</f>
        <v>Dimension de Talento Humano
Politica Gestion Estrategica del Talento Humano
Dimension de Control Interno
Lineas de Defensa</v>
      </c>
      <c r="F15" s="22" t="str">
        <f>+VLOOKUP(A15,'Ambiente de Control'!$B$21:$K$235,10,0)</f>
        <v>Mantenimiento del control</v>
      </c>
      <c r="G15" s="22">
        <f>+VLOOKUP(A15,'Ambiente de Control'!$B$21:$O$235,13,0)</f>
        <v>60.789650000000002</v>
      </c>
      <c r="H15" s="24">
        <f t="shared" si="3"/>
        <v>19</v>
      </c>
      <c r="I15" s="22" t="str">
        <f t="shared" si="0"/>
        <v>Cuando en el análisis de los requerimientos en los diferenes componentes del MECI se cuente con aspectos evaluados en nivel 2 (presente) y 2 (funcionando); 3 (presente) y 1 (funcionando); 3 (presente) y 2 (funcionando).</v>
      </c>
      <c r="J15" s="22" t="s">
        <v>207</v>
      </c>
      <c r="K15" s="22">
        <f>+IF(ISBLANK(VLOOKUP(A15,'Ambiente de Control'!$B$24:$F$235,5,0)),"",VLOOKUP(A15,'Ambiente de Control'!$B$24:$F$235,5,0))</f>
        <v>3</v>
      </c>
      <c r="L15" s="22">
        <f>+IF(ISBLANK(VLOOKUP(A15,'Ambiente de Control'!$B$24:$K$235,9,0)),"",VLOOKUP(A15,'Ambiente de Control'!$B$24:$K$235,9,0))</f>
        <v>3</v>
      </c>
      <c r="M15" s="22">
        <f t="shared" si="5"/>
        <v>1</v>
      </c>
      <c r="N15" s="22">
        <f t="shared" si="4"/>
        <v>0.75</v>
      </c>
      <c r="O15" s="22"/>
      <c r="P15" s="22"/>
    </row>
    <row r="16" spans="1:19">
      <c r="A16" s="22" t="s">
        <v>210</v>
      </c>
      <c r="B16" s="22" t="str">
        <f t="shared" si="2"/>
        <v>4</v>
      </c>
      <c r="C16" s="22" t="str">
        <f>+MID(VLOOKUP(A16,'Ambiente de Control'!$B$21:$C$235,2,0),4,LEN(VLOOKUP(A16,'Ambiente de Control'!$B$21:$C$235,2,0))-4)</f>
        <v>Analizar si se cuenta con políticas claras y comunicadas relacionadas con la responsabilidad de cada servidor sobre el desarrollo y mantenimiento del control interno (1a línea de defensa</v>
      </c>
      <c r="D16" s="22" t="s">
        <v>188</v>
      </c>
      <c r="E16" s="22" t="str">
        <f>+VLOOKUP(A16,'Ambiente de Control'!$B$21:$D$235,3,0)</f>
        <v>Dimension de Talento Humano
Politica Gestion Estrategica del Talento Humano
Dimension de Control Interno
Lineas de Defensa</v>
      </c>
      <c r="F16" s="22" t="str">
        <f>+VLOOKUP(A16,'Ambiente de Control'!$B$21:$K$235,10,0)</f>
        <v>Deficiencia de control (diseño o ejecución)</v>
      </c>
      <c r="G16" s="22">
        <f>+VLOOKUP(A16,'Ambiente de Control'!$B$21:$O$235,13,0)</f>
        <v>20.88965</v>
      </c>
      <c r="H16" s="24">
        <f t="shared" si="3"/>
        <v>6</v>
      </c>
      <c r="I16" s="22" t="str">
        <f t="shared" si="0"/>
        <v>Cuando en el análisis de los requerimientos en los diferenes componentes del MECI se cuente con aspectos evaluados en nivel 1 (presente) y 1 (funcionando); 2 (presente) y 1 (funcionando).</v>
      </c>
      <c r="J16" s="22" t="s">
        <v>207</v>
      </c>
      <c r="K16" s="22">
        <f>+IF(ISBLANK(VLOOKUP(A16,'Ambiente de Control'!$B$24:$F$235,5,0)),"",VLOOKUP(A16,'Ambiente de Control'!$B$24:$F$235,5,0))</f>
        <v>3</v>
      </c>
      <c r="L16" s="22">
        <f>+IF(ISBLANK(VLOOKUP(A16,'Ambiente de Control'!$B$24:$K$235,9,0)),"",VLOOKUP(A16,'Ambiente de Control'!$B$24:$K$235,9,0))</f>
        <v>2</v>
      </c>
      <c r="M16" s="22">
        <f t="shared" si="5"/>
        <v>0.5</v>
      </c>
      <c r="N16" s="22">
        <f t="shared" si="4"/>
        <v>0.75</v>
      </c>
      <c r="O16" s="22"/>
      <c r="P16" s="22"/>
    </row>
    <row r="17" spans="1:16">
      <c r="A17" s="22" t="s">
        <v>211</v>
      </c>
      <c r="B17" s="22" t="str">
        <f t="shared" si="2"/>
        <v>4</v>
      </c>
      <c r="C17" s="22" t="str">
        <f>+MID(VLOOKUP(A17,'Ambiente de Control'!$B$21:$C$235,2,0),4,LEN(VLOOKUP(A17,'Ambiente de Control'!$B$21:$C$235,2,0))-4)</f>
        <v xml:space="preserve"> Evaluación de las actividades relacionadas con el retiro del personal</v>
      </c>
      <c r="D17" s="22" t="s">
        <v>188</v>
      </c>
      <c r="E17" s="22" t="str">
        <f>+VLOOKUP(A17,'Ambiente de Control'!$B$21:$D$235,3,0)</f>
        <v>Dimension de Talento Humano
Politica Gestion Estrategica del Talento Humano
Dimension de Control Interno
Lineas de Defensa</v>
      </c>
      <c r="F17" s="22" t="str">
        <f>+VLOOKUP(A17,'Ambiente de Control'!$B$21:$K$235,10,0)</f>
        <v>Mantenimiento del control</v>
      </c>
      <c r="G17" s="22">
        <f>+VLOOKUP(A17,'Ambiente de Control'!$B$21:$O$235,13,0)</f>
        <v>60.989649999999997</v>
      </c>
      <c r="H17" s="24">
        <f t="shared" si="3"/>
        <v>20</v>
      </c>
      <c r="I17" s="22" t="str">
        <f t="shared" si="0"/>
        <v>Cuando en el análisis de los requerimientos en los diferenes componentes del MECI se cuente con aspectos evaluados en nivel 2 (presente) y 2 (funcionando); 3 (presente) y 1 (funcionando); 3 (presente) y 2 (funcionando).</v>
      </c>
      <c r="J17" s="22" t="s">
        <v>207</v>
      </c>
      <c r="K17" s="22">
        <f>+IF(ISBLANK(VLOOKUP(A17,'Ambiente de Control'!$B$24:$F$235,5,0)),"",VLOOKUP(A17,'Ambiente de Control'!$B$24:$F$235,5,0))</f>
        <v>3</v>
      </c>
      <c r="L17" s="22">
        <f>+IF(ISBLANK(VLOOKUP(A17,'Ambiente de Control'!$B$24:$K$235,9,0)),"",VLOOKUP(A17,'Ambiente de Control'!$B$24:$K$235,9,0))</f>
        <v>3</v>
      </c>
      <c r="M17" s="22">
        <f t="shared" si="5"/>
        <v>1</v>
      </c>
      <c r="N17" s="22">
        <f t="shared" si="4"/>
        <v>0.75</v>
      </c>
      <c r="O17" s="22"/>
      <c r="P17" s="22"/>
    </row>
    <row r="18" spans="1:16">
      <c r="A18" s="22" t="s">
        <v>212</v>
      </c>
      <c r="B18" s="22" t="str">
        <f t="shared" si="2"/>
        <v>4</v>
      </c>
      <c r="C18" s="22" t="str">
        <f>+MID(VLOOKUP(A18,'Ambiente de Control'!$B$21:$C$235,2,0),4,LEN(VLOOKUP(A18,'Ambiente de Control'!$B$21:$C$235,2,0))-4)</f>
        <v xml:space="preserve"> Evaluar el impacto del Plan Institucional de Capacitación - PI</v>
      </c>
      <c r="D18" s="22" t="s">
        <v>188</v>
      </c>
      <c r="E18" s="22" t="str">
        <f>+VLOOKUP(A18,'Ambiente de Control'!$B$21:$D$235,3,0)</f>
        <v>Dimension de Talento Humano
Politica Gestion Estrategica del Talento Humano
Dimension de Control Interno
Lineas de Defensa</v>
      </c>
      <c r="F18" s="22" t="str">
        <f>+VLOOKUP(A18,'Ambiente de Control'!$B$21:$K$235,10,0)</f>
        <v>Deficiencia de control (diseño o ejecución)</v>
      </c>
      <c r="G18" s="22">
        <f>+VLOOKUP(A18,'Ambiente de Control'!$B$21:$O$235,13,0)</f>
        <v>20.989652</v>
      </c>
      <c r="H18" s="24">
        <f t="shared" si="3"/>
        <v>7</v>
      </c>
      <c r="I18" s="22" t="str">
        <f t="shared" si="0"/>
        <v>Cuando en el análisis de los requerimientos en los diferenes componentes del MECI se cuente con aspectos evaluados en nivel 1 (presente) y 1 (funcionando); 2 (presente) y 1 (funcionando).</v>
      </c>
      <c r="J18" s="22" t="s">
        <v>207</v>
      </c>
      <c r="K18" s="22">
        <f>+IF(ISBLANK(VLOOKUP(A18,'Ambiente de Control'!$B$24:$F$235,5,0)),"",VLOOKUP(A18,'Ambiente de Control'!$B$24:$F$235,5,0))</f>
        <v>3</v>
      </c>
      <c r="L18" s="22">
        <f>+IF(ISBLANK(VLOOKUP(A18,'Ambiente de Control'!$B$24:$K$235,9,0)),"",VLOOKUP(A18,'Ambiente de Control'!$B$24:$K$235,9,0))</f>
        <v>2</v>
      </c>
      <c r="M18" s="22">
        <f t="shared" si="5"/>
        <v>0.5</v>
      </c>
      <c r="N18" s="22">
        <f t="shared" si="4"/>
        <v>0.75</v>
      </c>
      <c r="O18" s="22"/>
      <c r="P18" s="22"/>
    </row>
    <row r="19" spans="1:16">
      <c r="A19" s="22" t="s">
        <v>213</v>
      </c>
      <c r="B19" s="22" t="str">
        <f t="shared" si="2"/>
        <v>4</v>
      </c>
      <c r="C19" s="22" t="str">
        <f>+MID(VLOOKUP(A19,'Ambiente de Control'!$B$21:$C$235,2,0),4,LEN(VLOOKUP(A19,'Ambiente de Control'!$B$21:$C$235,2,0))-4)</f>
        <v xml:space="preserve"> Evaluación frente a los productos y servicios en los cuales participan los contratistas de apoyo</v>
      </c>
      <c r="D19" s="22" t="s">
        <v>188</v>
      </c>
      <c r="E19" s="22" t="str">
        <f>+VLOOKUP(A19,'Ambiente de Control'!$B$21:$D$235,3,0)</f>
        <v>Dimension de Talento Humano
Politica Gestion Estrategica del Talento Humano
Dimension de Control Interno
Lineas de Defensa</v>
      </c>
      <c r="F19" s="22" t="str">
        <f>+VLOOKUP(A19,'Ambiente de Control'!$B$21:$K$235,10,0)</f>
        <v>Mantenimiento del control</v>
      </c>
      <c r="G19" s="22">
        <f>+VLOOKUP(A19,'Ambiente de Control'!$B$21:$O$235,13,0)</f>
        <v>61.896230000000003</v>
      </c>
      <c r="H19" s="24">
        <f t="shared" ref="H19" si="6">+_xlfn.RANK.EQ(G19,$G$2:$G$82,1)</f>
        <v>24</v>
      </c>
      <c r="I19" s="22" t="str">
        <f t="shared" si="0"/>
        <v>Cuando en el análisis de los requerimientos en los diferenes componentes del MECI se cuente con aspectos evaluados en nivel 2 (presente) y 2 (funcionando); 3 (presente) y 1 (funcionando); 3 (presente) y 2 (funcionando).</v>
      </c>
      <c r="J19" s="22" t="s">
        <v>207</v>
      </c>
      <c r="K19" s="22">
        <f>+IF(ISBLANK(VLOOKUP(A19,'Ambiente de Control'!$B$24:$F$235,5,0)),"",VLOOKUP(A19,'Ambiente de Control'!$B$24:$F$235,5,0))</f>
        <v>3</v>
      </c>
      <c r="L19" s="22">
        <f>+IF(ISBLANK(VLOOKUP(A19,'Ambiente de Control'!$B$24:$K$235,9,0)),"",VLOOKUP(A19,'Ambiente de Control'!$B$24:$K$235,9,0))</f>
        <v>3</v>
      </c>
      <c r="M19" s="22">
        <f t="shared" si="5"/>
        <v>1</v>
      </c>
      <c r="N19" s="22">
        <f t="shared" ref="N19" si="7">+AVERAGEIF($D$2:$D$82,D19,$M$2:$M$82)</f>
        <v>0.75</v>
      </c>
      <c r="O19" s="22"/>
      <c r="P19" s="22"/>
    </row>
    <row r="20" spans="1:16">
      <c r="A20" s="22" t="s">
        <v>214</v>
      </c>
      <c r="B20" s="22" t="str">
        <f t="shared" si="2"/>
        <v>5</v>
      </c>
      <c r="C20" s="22" t="str">
        <f>+MID(VLOOKUP(A20,'Ambiente de Control'!$B$21:$C$235,2,0),4,LEN(VLOOKUP(A20,'Ambiente de Control'!$B$21:$C$235,2,0))-4)</f>
        <v xml:space="preserve"> Acorde con la estructura del Esquema de Líneas de Defensa se han definido estándares de reporte, periodicidad y responsables frente a diferentes temas críticos de la entidad</v>
      </c>
      <c r="D20" s="22" t="s">
        <v>188</v>
      </c>
      <c r="E20" s="22" t="str">
        <f>+VLOOKUP(A20,'Ambiente de Control'!$B$21:$D$235,3,0)</f>
        <v>Dimension de Informaciòn y Comunicaciòn
Dimensiòn de Control Interno
Lineas de Defensa</v>
      </c>
      <c r="F20" s="22" t="str">
        <f>+VLOOKUP(A20,'Ambiente de Control'!$B$21:$K$235,10,0)</f>
        <v>Deficiencia de control (diseño o ejecución)</v>
      </c>
      <c r="G20" s="22">
        <f>+VLOOKUP(A20,'Ambiente de Control'!$B$21:$O$235,13,0)</f>
        <v>21.189599999999999</v>
      </c>
      <c r="H20" s="24">
        <f t="shared" si="3"/>
        <v>8</v>
      </c>
      <c r="I20" s="22" t="str">
        <f t="shared" si="0"/>
        <v>Cuando en el análisis de los requerimientos en los diferenes componentes del MECI se cuente con aspectos evaluados en nivel 1 (presente) y 1 (funcionando); 2 (presente) y 1 (funcionando).</v>
      </c>
      <c r="J20" s="22" t="s">
        <v>215</v>
      </c>
      <c r="K20" s="22">
        <f>+IF(ISBLANK(VLOOKUP(A20,'Ambiente de Control'!$B$24:$F$235,5,0)),"",VLOOKUP(A20,'Ambiente de Control'!$B$24:$F$235,5,0))</f>
        <v>3</v>
      </c>
      <c r="L20" s="22">
        <f>+IF(ISBLANK(VLOOKUP(A20,'Ambiente de Control'!$B$24:$K$235,9,0)),"",VLOOKUP(A20,'Ambiente de Control'!$B$24:$K$235,9,0))</f>
        <v>2</v>
      </c>
      <c r="M20" s="22">
        <f t="shared" si="5"/>
        <v>0.5</v>
      </c>
      <c r="N20" s="22">
        <f t="shared" si="4"/>
        <v>0.75</v>
      </c>
      <c r="O20" s="22"/>
      <c r="P20" s="22"/>
    </row>
    <row r="21" spans="1:16">
      <c r="A21" s="22" t="s">
        <v>216</v>
      </c>
      <c r="B21" s="22" t="str">
        <f t="shared" si="2"/>
        <v>5</v>
      </c>
      <c r="C21" s="22" t="str">
        <f>+MID(VLOOKUP(A21,'Ambiente de Control'!$B$21:$C$235,2,0),4,LEN(VLOOKUP(A21,'Ambiente de Control'!$B$21:$C$235,2,0))-4)</f>
        <v xml:space="preserve"> La Alta Dirección analiza la información asociada con la generación de reportes financieros</v>
      </c>
      <c r="D21" s="22" t="s">
        <v>188</v>
      </c>
      <c r="E21" s="22" t="str">
        <f>+VLOOKUP(A21,'Ambiente de Control'!$B$21:$D$235,3,0)</f>
        <v xml:space="preserve">
Dimensiòn de Control Interno
Linea de Estrategica</v>
      </c>
      <c r="F21" s="22" t="str">
        <f>+VLOOKUP(A21,'Ambiente de Control'!$B$21:$K$235,10,0)</f>
        <v>Mantenimiento del control</v>
      </c>
      <c r="G21" s="22">
        <f>+VLOOKUP(A21,'Ambiente de Control'!$B$21:$O$235,13,0)</f>
        <v>61.289650000000002</v>
      </c>
      <c r="H21" s="24">
        <f t="shared" si="3"/>
        <v>21</v>
      </c>
      <c r="I21" s="22" t="str">
        <f t="shared" si="0"/>
        <v>Cuando en el análisis de los requerimientos en los diferenes componentes del MECI se cuente con aspectos evaluados en nivel 2 (presente) y 2 (funcionando); 3 (presente) y 1 (funcionando); 3 (presente) y 2 (funcionando).</v>
      </c>
      <c r="J21" s="22" t="s">
        <v>215</v>
      </c>
      <c r="K21" s="22">
        <f>+IF(ISBLANK(VLOOKUP(A21,'Ambiente de Control'!$B$24:$F$235,5,0)),"",VLOOKUP(A21,'Ambiente de Control'!$B$24:$F$235,5,0))</f>
        <v>3</v>
      </c>
      <c r="L21" s="22">
        <f>+IF(ISBLANK(VLOOKUP(A21,'Ambiente de Control'!$B$24:$K$235,9,0)),"",VLOOKUP(A21,'Ambiente de Control'!$B$24:$K$235,9,0))</f>
        <v>3</v>
      </c>
      <c r="M21" s="22">
        <f t="shared" si="5"/>
        <v>1</v>
      </c>
      <c r="N21" s="22">
        <f t="shared" si="4"/>
        <v>0.75</v>
      </c>
      <c r="O21" s="22"/>
      <c r="P21" s="22"/>
    </row>
    <row r="22" spans="1:16">
      <c r="A22" s="22" t="s">
        <v>217</v>
      </c>
      <c r="B22" s="22" t="str">
        <f t="shared" si="2"/>
        <v>5</v>
      </c>
      <c r="C22" s="22" t="str">
        <f>+MID(VLOOKUP(A22,'Ambiente de Control'!$B$21:$C$235,2,0),4,LEN(VLOOKUP(A22,'Ambiente de Control'!$B$21:$C$235,2,0))-4)</f>
        <v xml:space="preserve"> Teniendo en cuenta la información suministrada por la 2a y 3a línea de defensa se toman decisiones a tiempo para garantizar el cumplimiento de las metas y objetivos</v>
      </c>
      <c r="D22" s="22" t="s">
        <v>188</v>
      </c>
      <c r="E22" s="22" t="str">
        <f>+VLOOKUP(A22,'Ambiente de Control'!$B$21:$D$235,3,0)</f>
        <v>Dimensiòn de Control Interno
Lineas de Defensa</v>
      </c>
      <c r="F22" s="22" t="str">
        <f>+VLOOKUP(A22,'Ambiente de Control'!$B$21:$K$235,10,0)</f>
        <v>Deficiencia de control (diseño o ejecución)</v>
      </c>
      <c r="G22" s="22">
        <f>+VLOOKUP(A22,'Ambiente de Control'!$B$21:$O$235,13,0)</f>
        <v>21.38963</v>
      </c>
      <c r="H22" s="24">
        <f t="shared" si="3"/>
        <v>9</v>
      </c>
      <c r="I22" s="22" t="str">
        <f t="shared" si="0"/>
        <v>Cuando en el análisis de los requerimientos en los diferenes componentes del MECI se cuente con aspectos evaluados en nivel 1 (presente) y 1 (funcionando); 2 (presente) y 1 (funcionando).</v>
      </c>
      <c r="J22" s="22" t="s">
        <v>215</v>
      </c>
      <c r="K22" s="22">
        <f>+IF(ISBLANK(VLOOKUP(A22,'Ambiente de Control'!$B$24:$F$235,5,0)),"",VLOOKUP(A22,'Ambiente de Control'!$B$24:$F$235,5,0))</f>
        <v>3</v>
      </c>
      <c r="L22" s="22">
        <f>+IF(ISBLANK(VLOOKUP(A22,'Ambiente de Control'!$B$24:$K$235,9,0)),"",VLOOKUP(A22,'Ambiente de Control'!$B$24:$K$235,9,0))</f>
        <v>2</v>
      </c>
      <c r="M22" s="22">
        <f t="shared" si="5"/>
        <v>0.5</v>
      </c>
      <c r="N22" s="22">
        <f t="shared" si="4"/>
        <v>0.75</v>
      </c>
      <c r="O22" s="22"/>
      <c r="P22" s="22"/>
    </row>
    <row r="23" spans="1:16">
      <c r="A23" s="22" t="s">
        <v>218</v>
      </c>
      <c r="B23" s="22" t="str">
        <f t="shared" si="2"/>
        <v>5</v>
      </c>
      <c r="C23" s="22" t="str">
        <f>+MID(VLOOKUP(A23,'Ambiente de Control'!$B$21:$C$235,2,0),4,LEN(VLOOKUP(A23,'Ambiente de Control'!$B$21:$C$235,2,0))-4)</f>
        <v xml:space="preserve"> Se evalúa la estructura de control a partir de los cambios en procesos, procedimientos, u otras herramientas, a fin de garantizar su adecuada formulación y afectación frente a la gestión del riesgo</v>
      </c>
      <c r="D23" s="22" t="s">
        <v>188</v>
      </c>
      <c r="E23" s="22" t="str">
        <f>+VLOOKUP(A23,'Ambiente de Control'!$B$21:$D$235,3,0)</f>
        <v>Dimension de Gestion con Valores para Resultado
Politica de Fortalecimiento Organizacional y Simplificaciòn de Procesos
Dimension Control Interno
Lineas de Defensa</v>
      </c>
      <c r="F23" s="22" t="str">
        <f>+VLOOKUP(A23,'Ambiente de Control'!$B$21:$K$235,10,0)</f>
        <v>Deficiencia de control (diseño o ejecución)</v>
      </c>
      <c r="G23" s="22">
        <f>+VLOOKUP(A23,'Ambiente de Control'!$B$21:$O$235,13,0)</f>
        <v>21.489629999999998</v>
      </c>
      <c r="H23" s="24">
        <f t="shared" si="3"/>
        <v>10</v>
      </c>
      <c r="I23" s="22" t="str">
        <f t="shared" si="0"/>
        <v>Cuando en el análisis de los requerimientos en los diferenes componentes del MECI se cuente con aspectos evaluados en nivel 1 (presente) y 1 (funcionando); 2 (presente) y 1 (funcionando).</v>
      </c>
      <c r="J23" s="22" t="s">
        <v>215</v>
      </c>
      <c r="K23" s="22">
        <f>+IF(ISBLANK(VLOOKUP(A23,'Ambiente de Control'!$B$24:$F$235,5,0)),"",VLOOKUP(A23,'Ambiente de Control'!$B$24:$F$235,5,0))</f>
        <v>3</v>
      </c>
      <c r="L23" s="22">
        <f>+IF(ISBLANK(VLOOKUP(A23,'Ambiente de Control'!$B$24:$K$235,9,0)),"",VLOOKUP(A23,'Ambiente de Control'!$B$24:$K$235,9,0))</f>
        <v>2</v>
      </c>
      <c r="M23" s="22">
        <f t="shared" si="5"/>
        <v>0.5</v>
      </c>
      <c r="N23" s="22">
        <f t="shared" si="4"/>
        <v>0.75</v>
      </c>
      <c r="O23" s="22"/>
      <c r="P23" s="22"/>
    </row>
    <row r="24" spans="1:16">
      <c r="A24" s="22" t="s">
        <v>219</v>
      </c>
      <c r="B24" s="22" t="str">
        <f t="shared" si="2"/>
        <v>5</v>
      </c>
      <c r="C24" s="22" t="str">
        <f>+MID(VLOOKUP(A24,'Ambiente de Control'!$B$21:$C$235,2,0),4,LEN(VLOOKUP(A24,'Ambiente de Control'!$B$21:$C$235,2,0))-4)</f>
        <v xml:space="preserve"> La entidad aprueba y hace seguimiento al Plan Anual de Auditoría presentado y ejecutado por parte de la Oficina de Control Interno</v>
      </c>
      <c r="D24" s="22" t="s">
        <v>188</v>
      </c>
      <c r="E24" s="22" t="str">
        <f>+VLOOKUP(A24,'Ambiente de Control'!$B$21:$D$235,3,0)</f>
        <v>Dimension Control Interno
Linea Estrategica</v>
      </c>
      <c r="F24" s="22" t="str">
        <f>+VLOOKUP(A24,'Ambiente de Control'!$B$21:$K$235,10,0)</f>
        <v>Mantenimiento del control</v>
      </c>
      <c r="G24" s="22">
        <f>+VLOOKUP(A24,'Ambiente de Control'!$B$21:$O$235,13,0)</f>
        <v>61.589649999999999</v>
      </c>
      <c r="H24" s="24">
        <f t="shared" si="3"/>
        <v>22</v>
      </c>
      <c r="I24" s="22" t="str">
        <f t="shared" si="0"/>
        <v>Cuando en el análisis de los requerimientos en los diferenes componentes del MECI se cuente con aspectos evaluados en nivel 2 (presente) y 2 (funcionando); 3 (presente) y 1 (funcionando); 3 (presente) y 2 (funcionando).</v>
      </c>
      <c r="J24" s="22" t="s">
        <v>215</v>
      </c>
      <c r="K24" s="22">
        <f>+IF(ISBLANK(VLOOKUP(A24,'Ambiente de Control'!$B$24:$F$235,5,0)),"",VLOOKUP(A24,'Ambiente de Control'!$B$24:$F$235,5,0))</f>
        <v>3</v>
      </c>
      <c r="L24" s="22">
        <f>+IF(ISBLANK(VLOOKUP(A24,'Ambiente de Control'!$B$24:$K$235,9,0)),"",VLOOKUP(A24,'Ambiente de Control'!$B$24:$K$235,9,0))</f>
        <v>3</v>
      </c>
      <c r="M24" s="22">
        <f t="shared" si="5"/>
        <v>1</v>
      </c>
      <c r="N24" s="22">
        <f t="shared" si="4"/>
        <v>0.75</v>
      </c>
      <c r="O24" s="22"/>
      <c r="P24" s="22"/>
    </row>
    <row r="25" spans="1:16">
      <c r="A25" s="22" t="s">
        <v>220</v>
      </c>
      <c r="B25" s="22" t="str">
        <f t="shared" si="2"/>
        <v>5</v>
      </c>
      <c r="C25" s="22" t="str">
        <f>+MID(VLOOKUP(A25,'Ambiente de Control'!$B$21:$C$235,2,0),4,LEN(VLOOKUP(A25,'Ambiente de Control'!$B$21:$C$235,2,0))-4)</f>
        <v xml:space="preserve"> La entidad analiza los informes presentados por la Oficina de Control Interno y evalúa su impacto en relación con la mejora institucional</v>
      </c>
      <c r="D25" s="22" t="s">
        <v>188</v>
      </c>
      <c r="E25" s="22" t="str">
        <f>+VLOOKUP(A25,'Ambiente de Control'!$B$21:$D$235,3,0)</f>
        <v>Dimension Control Interno
Linea Estrategica</v>
      </c>
      <c r="F25" s="22" t="str">
        <f>+VLOOKUP(A25,'Ambiente de Control'!$B$21:$K$235,10,0)</f>
        <v>Mantenimiento del control</v>
      </c>
      <c r="G25" s="22">
        <f>+VLOOKUP(A25,'Ambiente de Control'!$B$21:$O$235,13,0)</f>
        <v>61.689653</v>
      </c>
      <c r="H25" s="24">
        <f t="shared" si="3"/>
        <v>23</v>
      </c>
      <c r="I25" s="22" t="str">
        <f t="shared" si="0"/>
        <v>Cuando en el análisis de los requerimientos en los diferenes componentes del MECI se cuente con aspectos evaluados en nivel 2 (presente) y 2 (funcionando); 3 (presente) y 1 (funcionando); 3 (presente) y 2 (funcionando).</v>
      </c>
      <c r="J25" s="22" t="s">
        <v>215</v>
      </c>
      <c r="K25" s="22">
        <f>+IF(ISBLANK(VLOOKUP(A25,'Ambiente de Control'!$B$24:$F$235,5,0)),"",VLOOKUP(A25,'Ambiente de Control'!$B$24:$F$235,5,0))</f>
        <v>3</v>
      </c>
      <c r="L25" s="22">
        <f>+IF(ISBLANK(VLOOKUP(A25,'Ambiente de Control'!$B$24:$K$235,9,0)),"",VLOOKUP(A25,'Ambiente de Control'!$B$24:$K$235,9,0))</f>
        <v>3</v>
      </c>
      <c r="M25" s="22">
        <f t="shared" si="5"/>
        <v>1</v>
      </c>
      <c r="N25" s="22">
        <f t="shared" si="4"/>
        <v>0.75</v>
      </c>
      <c r="O25" s="22"/>
      <c r="P25" s="22"/>
    </row>
    <row r="26" spans="1:16">
      <c r="A26" s="22" t="s">
        <v>221</v>
      </c>
      <c r="B26" s="22" t="str">
        <f t="shared" si="2"/>
        <v>6</v>
      </c>
      <c r="C26" s="22" t="str">
        <f>+MID(VLOOKUP(A26,'Evaluación de riesgos'!$B$13:$C$160,2,0),4,LEN(VLOOKUP(A26,'Evaluación de riesgos'!$B$13:$C$160,2,0))-4)</f>
        <v xml:space="preserve">  La Entidad cuenta con mecanismos para vincular o relacionar el plan estratégico con los objetivos estratégicos y estos a su vez con los objetivos operativos</v>
      </c>
      <c r="D26" s="22" t="s">
        <v>176</v>
      </c>
      <c r="E26" s="22" t="str">
        <f>+VLOOKUP(A26,'Evaluación de riesgos'!$B$13:$K$160,3,0)</f>
        <v>Dimension de Direccionamiento Estratetegico y Planeacion.
Politica de Planeacion Institucional</v>
      </c>
      <c r="F26" s="22" t="str">
        <f>+VLOOKUP(A26,'Evaluación de riesgos'!$B$13:$K$160,10,0)</f>
        <v>Deficiencia de control (diseño o ejecución)</v>
      </c>
      <c r="G26" s="22">
        <f>+VLOOKUP(A26,'Evaluación de riesgos'!$B$13:$O$160,13,0)</f>
        <v>101.78960000000001</v>
      </c>
      <c r="H26" s="24">
        <f t="shared" si="3"/>
        <v>25</v>
      </c>
      <c r="I26" s="22" t="str">
        <f t="shared" si="0"/>
        <v>Cuando en el análisis de los requerimientos en los diferenes componentes del MECI se cuente con aspectos evaluados en nivel 1 (presente) y 1 (funcionando); 2 (presente) y 1 (funcionando).</v>
      </c>
      <c r="J26" s="22" t="s">
        <v>222</v>
      </c>
      <c r="K26" s="22">
        <f>+IF(ISBLANK(VLOOKUP(A26,'Evaluación de riesgos'!$B$16:$F$160,5,0)),"",VLOOKUP(A26,'Evaluación de riesgos'!$B$16:$F$160,5,0))</f>
        <v>2</v>
      </c>
      <c r="L26" s="22">
        <f>+IF(ISBLANK(VLOOKUP(A26,'Evaluación de riesgos'!$B$16:$J$160,9,9)),"",VLOOKUP(A26,'Evaluación de riesgos'!$B$16:$J$160,9,9))</f>
        <v>2</v>
      </c>
      <c r="M26" s="22">
        <f t="shared" si="5"/>
        <v>0.5</v>
      </c>
      <c r="N26" s="22">
        <f t="shared" si="4"/>
        <v>0.73529411764705888</v>
      </c>
      <c r="O26" s="22"/>
      <c r="P26" s="22"/>
    </row>
    <row r="27" spans="1:16">
      <c r="A27" s="22" t="s">
        <v>223</v>
      </c>
      <c r="B27" s="22" t="str">
        <f t="shared" si="2"/>
        <v>6</v>
      </c>
      <c r="C27" s="22" t="str">
        <f>+MID(VLOOKUP(A27,'Evaluación de riesgos'!$B$13:$C$160,2,0),4,LEN(VLOOKUP(A27,'Evaluación de riesgos'!$B$13:$C$160,2,0))-4)</f>
        <v xml:space="preserve"> Los objetivos de los procesos, programas o proyectos (según aplique) que están definidos, son específicos, medibles, alcanzables, relevantes, delimitados en el tiempo</v>
      </c>
      <c r="D27" s="22" t="s">
        <v>176</v>
      </c>
      <c r="E27" s="22" t="str">
        <f>+VLOOKUP(A27,'Evaluación de riesgos'!$B$13:$K$160,3,0)</f>
        <v>Dimension de Gestion con Valores para Resultado
Politica de Fortalecimiento Organizacional y Simplificaciòn de Procesos</v>
      </c>
      <c r="F27" s="22" t="str">
        <f>+VLOOKUP(A27,'Evaluación de riesgos'!$B$13:$K$160,10,0)</f>
        <v>Deficiencia de control (diseño o ejecución)</v>
      </c>
      <c r="G27" s="22">
        <f>+VLOOKUP(A27,'Evaluación de riesgos'!$B$13:$O$160,13,0)</f>
        <v>101.8896</v>
      </c>
      <c r="H27" s="24">
        <f t="shared" si="3"/>
        <v>26</v>
      </c>
      <c r="I27" s="22" t="str">
        <f t="shared" si="0"/>
        <v>Cuando en el análisis de los requerimientos en los diferenes componentes del MECI se cuente con aspectos evaluados en nivel 1 (presente) y 1 (funcionando); 2 (presente) y 1 (funcionando).</v>
      </c>
      <c r="J27" s="22" t="s">
        <v>222</v>
      </c>
      <c r="K27" s="22">
        <f>+IF(ISBLANK(VLOOKUP(A27,'Evaluación de riesgos'!$B$16:$F$160,5,0)),"",VLOOKUP(A27,'Evaluación de riesgos'!$B$16:$F$160,5,0))</f>
        <v>3</v>
      </c>
      <c r="L27" s="22">
        <f>+IF(ISBLANK(VLOOKUP(A27,'Evaluación de riesgos'!$B$16:$J$160,9,9)),"",VLOOKUP(A27,'Evaluación de riesgos'!$B$16:$J$160,9,9))</f>
        <v>2</v>
      </c>
      <c r="M27" s="22">
        <f t="shared" si="5"/>
        <v>0.5</v>
      </c>
      <c r="N27" s="22">
        <f t="shared" si="4"/>
        <v>0.73529411764705888</v>
      </c>
      <c r="O27" s="22"/>
      <c r="P27" s="22"/>
    </row>
    <row r="28" spans="1:16">
      <c r="A28" s="22" t="s">
        <v>224</v>
      </c>
      <c r="B28" s="22" t="str">
        <f t="shared" si="2"/>
        <v>6</v>
      </c>
      <c r="C28" s="22" t="str">
        <f>+MID(VLOOKUP(A28,'Evaluación de riesgos'!$B$13:$C$160,2,0),4,LEN(VLOOKUP(A28,'Evaluación de riesgos'!$B$13:$C$160,2,0))-4)</f>
        <v xml:space="preserve"> La Alta Dirección evalúa periódicamente los objetivos establecidos para asegurar que estos continúan siendo consistentes y apropiados para la Entidad</v>
      </c>
      <c r="D28" s="22" t="s">
        <v>176</v>
      </c>
      <c r="E28" s="22" t="str">
        <f>+VLOOKUP(A28,'Evaluación de riesgos'!$B$13:$K$160,3,0)</f>
        <v>Dimension de Direccionamiento Estratetegico y Planeacion.
Politica de Planeacion Institucional
Dimension Control Interno
Linea Estrategica</v>
      </c>
      <c r="F28" s="22" t="str">
        <f>+VLOOKUP(A28,'Evaluación de riesgos'!$B$13:$K$160,10,0)</f>
        <v>Mantenimiento del control</v>
      </c>
      <c r="G28" s="22">
        <f>+VLOOKUP(A28,'Evaluación de riesgos'!$B$13:$O$160,13,0)</f>
        <v>141.97540000000001</v>
      </c>
      <c r="H28" s="24">
        <f t="shared" si="3"/>
        <v>34</v>
      </c>
      <c r="I28" s="22" t="str">
        <f t="shared" si="0"/>
        <v>Cuando en el análisis de los requerimientos en los diferenes componentes del MECI se cuente con aspectos evaluados en nivel 2 (presente) y 2 (funcionando); 3 (presente) y 1 (funcionando); 3 (presente) y 2 (funcionando).</v>
      </c>
      <c r="J28" s="22" t="s">
        <v>222</v>
      </c>
      <c r="K28" s="22">
        <f>+IF(ISBLANK(VLOOKUP(A28,'Evaluación de riesgos'!$B$16:$F$160,5,0)),"",VLOOKUP(A28,'Evaluación de riesgos'!$B$16:$F$160,5,0))</f>
        <v>3</v>
      </c>
      <c r="L28" s="22">
        <f>+IF(ISBLANK(VLOOKUP(A28,'Evaluación de riesgos'!$B$16:$J$160,9,9)),"",VLOOKUP(A28,'Evaluación de riesgos'!$B$16:$J$160,9,9))</f>
        <v>3</v>
      </c>
      <c r="M28" s="22">
        <f t="shared" si="5"/>
        <v>1</v>
      </c>
      <c r="N28" s="22">
        <f t="shared" si="4"/>
        <v>0.73529411764705888</v>
      </c>
      <c r="O28" s="22"/>
      <c r="P28" s="22"/>
    </row>
    <row r="29" spans="1:16">
      <c r="A29" s="22" t="s">
        <v>225</v>
      </c>
      <c r="B29" s="22" t="str">
        <f t="shared" si="2"/>
        <v>7</v>
      </c>
      <c r="C29" s="22" t="str">
        <f>+MID(VLOOKUP(A29,'Evaluación de riesgos'!$B$13:$C$160,2,0),4,LEN(VLOOKUP(A29,'Evaluación de riesgos'!$B$13:$C$160,2,0))-4)</f>
        <v xml:space="preserve"> Teniendo en cuenta la estructura de la política de Administración del Riesgo, su alcance define lineamientos para toda la entidad, incluyendo regionales, áreas tercerizadas u otras instancias que afectan la prestación del servicio</v>
      </c>
      <c r="D29" s="22" t="s">
        <v>176</v>
      </c>
      <c r="E29" s="22" t="str">
        <f>+VLOOKUP(A29,'Evaluación de riesgos'!$B$13:$K$160,3,0)</f>
        <v>Dimension de Direccionamiento Estratetegico y Planeacion.
Politica de Planeacion Institucional</v>
      </c>
      <c r="F29" s="22" t="str">
        <f>+VLOOKUP(A29,'Evaluación de riesgos'!$B$13:$K$160,10,0)</f>
        <v>Mantenimiento del control</v>
      </c>
      <c r="G29" s="22">
        <f>+VLOOKUP(A29,'Evaluación de riesgos'!$B$13:$O$160,13,0)</f>
        <v>142.08959999999999</v>
      </c>
      <c r="H29" s="24">
        <f t="shared" si="3"/>
        <v>35</v>
      </c>
      <c r="I29" s="22" t="str">
        <f t="shared" si="0"/>
        <v>Cuando en el análisis de los requerimientos en los diferenes componentes del MECI se cuente con aspectos evaluados en nivel 2 (presente) y 2 (funcionando); 3 (presente) y 1 (funcionando); 3 (presente) y 2 (funcionando).</v>
      </c>
      <c r="J29" s="22" t="s">
        <v>226</v>
      </c>
      <c r="K29" s="22">
        <f>+IF(ISBLANK(VLOOKUP(A29,'Evaluación de riesgos'!$B$16:$F$160,5,0)),"",VLOOKUP(A29,'Evaluación de riesgos'!$B$16:$F$160,5,0))</f>
        <v>3</v>
      </c>
      <c r="L29" s="22">
        <f>+IF(ISBLANK(VLOOKUP(A29,'Evaluación de riesgos'!$B$16:$J$160,9,9)),"",VLOOKUP(A29,'Evaluación de riesgos'!$B$16:$J$160,9,9))</f>
        <v>3</v>
      </c>
      <c r="M29" s="22">
        <f t="shared" si="5"/>
        <v>1</v>
      </c>
      <c r="N29" s="22">
        <f t="shared" si="4"/>
        <v>0.73529411764705888</v>
      </c>
      <c r="O29" s="22"/>
      <c r="P29" s="22"/>
    </row>
    <row r="30" spans="1:16">
      <c r="A30" s="22" t="s">
        <v>227</v>
      </c>
      <c r="B30" s="22" t="str">
        <f t="shared" si="2"/>
        <v>7</v>
      </c>
      <c r="C30" s="22" t="str">
        <f>+MID(VLOOKUP(A30,'Evaluación de riesgos'!$B$13:$C$160,2,0),4,LEN(VLOOKUP(A30,'Evaluación de riesgos'!$B$13:$C$160,2,0))-4)</f>
        <v xml:space="preserve"> La Oficina de Planeación, Gerencia de Riesgos (donde existan), como 2a línea de defensa, consolidan información clave frente a la gestión del riesgo</v>
      </c>
      <c r="D30" s="22" t="s">
        <v>176</v>
      </c>
      <c r="E30" s="22" t="str">
        <f>+VLOOKUP(A30,'Evaluación de riesgos'!$B$13:$K$160,3,0)</f>
        <v>Dimension Control Interno 
Lineas de Defensa</v>
      </c>
      <c r="F30" s="22" t="str">
        <f>+VLOOKUP(A30,'Evaluación de riesgos'!$B$13:$K$160,10,0)</f>
        <v>Mantenimiento del control</v>
      </c>
      <c r="G30" s="22">
        <f>+VLOOKUP(A30,'Evaluación de riesgos'!$B$13:$O$160,13,0)</f>
        <v>142.1456</v>
      </c>
      <c r="H30" s="24">
        <f t="shared" si="3"/>
        <v>36</v>
      </c>
      <c r="I30" s="22" t="str">
        <f t="shared" si="0"/>
        <v>Cuando en el análisis de los requerimientos en los diferenes componentes del MECI se cuente con aspectos evaluados en nivel 2 (presente) y 2 (funcionando); 3 (presente) y 1 (funcionando); 3 (presente) y 2 (funcionando).</v>
      </c>
      <c r="J30" s="22" t="s">
        <v>226</v>
      </c>
      <c r="K30" s="22">
        <f>+IF(ISBLANK(VLOOKUP(A30,'Evaluación de riesgos'!$B$16:$F$160,5,0)),"",VLOOKUP(A30,'Evaluación de riesgos'!$B$16:$F$160,5,0))</f>
        <v>3</v>
      </c>
      <c r="L30" s="22">
        <f>+IF(ISBLANK(VLOOKUP(A30,'Evaluación de riesgos'!$B$16:$J$160,9,9)),"",VLOOKUP(A30,'Evaluación de riesgos'!$B$16:$J$160,9,9))</f>
        <v>3</v>
      </c>
      <c r="M30" s="22">
        <f t="shared" si="5"/>
        <v>1</v>
      </c>
      <c r="N30" s="22">
        <f t="shared" si="4"/>
        <v>0.73529411764705888</v>
      </c>
      <c r="O30" s="22"/>
      <c r="P30" s="22"/>
    </row>
    <row r="31" spans="1:16">
      <c r="A31" s="22" t="s">
        <v>228</v>
      </c>
      <c r="B31" s="22" t="str">
        <f t="shared" si="2"/>
        <v>7</v>
      </c>
      <c r="C31" s="22" t="str">
        <f>+MID(VLOOKUP(A31,'Evaluación de riesgos'!$B$13:$C$160,2,0),4,LEN(VLOOKUP(A31,'Evaluación de riesgos'!$B$13:$C$160,2,0))-4)</f>
        <v xml:space="preserve"> A partir de la información consolidada y reportada por la 2a línea de defensa (7.2), la Alta Dirección analiza sus resultados y en especial considera si se han presentado materializaciones de riesgo</v>
      </c>
      <c r="D31" s="22" t="s">
        <v>176</v>
      </c>
      <c r="E31" s="22" t="str">
        <f>+VLOOKUP(A31,'Evaluación de riesgos'!$B$13:$K$160,3,0)</f>
        <v>Dimension Control Interno 
Lineas de Defensa</v>
      </c>
      <c r="F31" s="22" t="str">
        <f>+VLOOKUP(A31,'Evaluación de riesgos'!$B$13:$K$160,10,0)</f>
        <v>Deficiencia de control (diseño o ejecución)</v>
      </c>
      <c r="G31" s="22">
        <f>+VLOOKUP(A31,'Evaluación de riesgos'!$B$13:$O$160,13,0)</f>
        <v>102.23650000000001</v>
      </c>
      <c r="H31" s="24">
        <f t="shared" si="3"/>
        <v>27</v>
      </c>
      <c r="I31" s="22" t="str">
        <f t="shared" si="0"/>
        <v>Cuando en el análisis de los requerimientos en los diferenes componentes del MECI se cuente con aspectos evaluados en nivel 1 (presente) y 1 (funcionando); 2 (presente) y 1 (funcionando).</v>
      </c>
      <c r="J31" s="22" t="s">
        <v>226</v>
      </c>
      <c r="K31" s="22">
        <f>+IF(ISBLANK(VLOOKUP(A31,'Evaluación de riesgos'!$B$16:$F$160,5,0)),"",VLOOKUP(A31,'Evaluación de riesgos'!$B$16:$F$160,5,0))</f>
        <v>3</v>
      </c>
      <c r="L31" s="22">
        <f>+IF(ISBLANK(VLOOKUP(A31,'Evaluación de riesgos'!$B$16:$J$160,9,9)),"",VLOOKUP(A31,'Evaluación de riesgos'!$B$16:$J$160,9,9))</f>
        <v>2</v>
      </c>
      <c r="M31" s="22">
        <f t="shared" si="5"/>
        <v>0.5</v>
      </c>
      <c r="N31" s="22">
        <f t="shared" si="4"/>
        <v>0.73529411764705888</v>
      </c>
      <c r="O31" s="22"/>
      <c r="P31" s="22"/>
    </row>
    <row r="32" spans="1:16">
      <c r="A32" s="22" t="s">
        <v>229</v>
      </c>
      <c r="B32" s="22" t="str">
        <f t="shared" si="2"/>
        <v>7</v>
      </c>
      <c r="C32" s="22" t="str">
        <f>+MID(VLOOKUP(A32,'Evaluación de riesgos'!$B$13:$C$160,2,0),4,LEN(VLOOKUP(A32,'Evaluación de riesgos'!$B$13:$C$160,2,0))-4)</f>
        <v xml:space="preserve"> Cuando se detectan materializaciones de riesgo, se definen los cursos de acción en relación con la revisión y actualización del mapa de riesgos correspondiente</v>
      </c>
      <c r="D32" s="22" t="s">
        <v>176</v>
      </c>
      <c r="E32" s="22" t="str">
        <f>+VLOOKUP(A32,'Evaluación de riesgos'!$B$13:$K$160,3,0)</f>
        <v>Dimension de Direccionamiento Estratetegico y Planeacion.
Politica de Planeacion Institucional
Dimension Control Interno 
Lineas de Defensa</v>
      </c>
      <c r="F32" s="22" t="str">
        <f>+VLOOKUP(A32,'Evaluación de riesgos'!$B$13:$K$160,10,0)</f>
        <v>Deficiencia de control (diseño o ejecución)</v>
      </c>
      <c r="G32" s="22">
        <f>+VLOOKUP(A32,'Evaluación de riesgos'!$B$13:$O$160,13,0)</f>
        <v>102.3896</v>
      </c>
      <c r="H32" s="24">
        <f t="shared" si="3"/>
        <v>28</v>
      </c>
      <c r="I32" s="22" t="str">
        <f t="shared" si="0"/>
        <v>Cuando en el análisis de los requerimientos en los diferenes componentes del MECI se cuente con aspectos evaluados en nivel 1 (presente) y 1 (funcionando); 2 (presente) y 1 (funcionando).</v>
      </c>
      <c r="J32" s="22" t="s">
        <v>226</v>
      </c>
      <c r="K32" s="22">
        <f>+IF(ISBLANK(VLOOKUP(A32,'Evaluación de riesgos'!$B$16:$F$160,5,0)),"",VLOOKUP(A32,'Evaluación de riesgos'!$B$16:$F$160,5,0))</f>
        <v>3</v>
      </c>
      <c r="L32" s="22">
        <f>+IF(ISBLANK(VLOOKUP(A32,'Evaluación de riesgos'!$B$16:$J$160,9,9)),"",VLOOKUP(A32,'Evaluación de riesgos'!$B$16:$J$160,9,9))</f>
        <v>2</v>
      </c>
      <c r="M32" s="22">
        <f t="shared" si="5"/>
        <v>0.5</v>
      </c>
      <c r="N32" s="22">
        <f t="shared" si="4"/>
        <v>0.73529411764705888</v>
      </c>
      <c r="O32" s="22"/>
      <c r="P32" s="22"/>
    </row>
    <row r="33" spans="1:16">
      <c r="A33" s="22" t="s">
        <v>230</v>
      </c>
      <c r="B33" s="22" t="str">
        <f t="shared" si="2"/>
        <v>7</v>
      </c>
      <c r="C33" s="22" t="str">
        <f>+MID(VLOOKUP(A33,'Evaluación de riesgos'!$B$13:$C$160,2,0),4,LEN(VLOOKUP(A33,'Evaluación de riesgos'!$B$13:$C$160,2,0))-4)</f>
        <v xml:space="preserve"> Se llevan a cabo seguimientos a las acciones definidas para resolver materializaciones de riesgo detectadas</v>
      </c>
      <c r="D33" s="22" t="s">
        <v>176</v>
      </c>
      <c r="E33" s="22" t="str">
        <f>+VLOOKUP(A33,'Evaluación de riesgos'!$B$13:$K$160,3,0)</f>
        <v>Dimension de Evaluacion de Resultados 
Politica de Seguimiento y evaluacion al Desempeño Institucional.
Dimension Control Interno 
Lineas de Defensa</v>
      </c>
      <c r="F33" s="22" t="str">
        <f>+VLOOKUP(A33,'Evaluación de riesgos'!$B$13:$K$160,10,0)</f>
        <v>Mantenimiento del control</v>
      </c>
      <c r="G33" s="22">
        <f>+VLOOKUP(A33,'Evaluación de riesgos'!$B$13:$O$160,13,0)</f>
        <v>142.4563</v>
      </c>
      <c r="H33" s="24">
        <f t="shared" si="3"/>
        <v>37</v>
      </c>
      <c r="I33" s="22" t="str">
        <f t="shared" si="0"/>
        <v>Cuando en el análisis de los requerimientos en los diferenes componentes del MECI se cuente con aspectos evaluados en nivel 2 (presente) y 2 (funcionando); 3 (presente) y 1 (funcionando); 3 (presente) y 2 (funcionando).</v>
      </c>
      <c r="J33" s="22" t="s">
        <v>226</v>
      </c>
      <c r="K33" s="22">
        <f>+IF(ISBLANK(VLOOKUP(A33,'Evaluación de riesgos'!$B$16:$F$160,5,0)),"",VLOOKUP(A33,'Evaluación de riesgos'!$B$16:$F$160,5,0))</f>
        <v>3</v>
      </c>
      <c r="L33" s="22">
        <f>+IF(ISBLANK(VLOOKUP(A33,'Evaluación de riesgos'!$B$16:$J$160,9,9)),"",VLOOKUP(A33,'Evaluación de riesgos'!$B$16:$J$160,9,9))</f>
        <v>3</v>
      </c>
      <c r="M33" s="22">
        <f t="shared" si="5"/>
        <v>1</v>
      </c>
      <c r="N33" s="22">
        <f t="shared" si="4"/>
        <v>0.73529411764705888</v>
      </c>
      <c r="O33" s="22"/>
      <c r="P33" s="22"/>
    </row>
    <row r="34" spans="1:16">
      <c r="A34" s="22" t="s">
        <v>231</v>
      </c>
      <c r="B34" s="22" t="str">
        <f t="shared" si="2"/>
        <v>8</v>
      </c>
      <c r="C34" s="22" t="str">
        <f>+MID(VLOOKUP(A34,'Evaluación de riesgos'!$B$13:$C$160,2,0),4,LEN(VLOOKUP(A34,'Evaluación de riesgos'!$B$13:$C$160,2,0))-4)</f>
        <v xml:space="preserve"> La Alta Dirección acorde con el análisis del entorno interno y externo, define los procesos, programas o proyectos (según aplique), susceptibles de posibles actos de corrupción</v>
      </c>
      <c r="D34" s="22" t="s">
        <v>176</v>
      </c>
      <c r="E34" s="22" t="str">
        <f>+VLOOKUP(A34,'Evaluación de riesgos'!$B$13:$K$160,3,0)</f>
        <v>Dimension de Direccionamiento Estratetegico y Planeacion.
Politica de Planeacion Institucional</v>
      </c>
      <c r="F34" s="22" t="str">
        <f>+VLOOKUP(A34,'Evaluación de riesgos'!$B$13:$K$160,10,0)</f>
        <v>Mantenimiento del control</v>
      </c>
      <c r="G34" s="22">
        <f>+VLOOKUP(A34,'Evaluación de riesgos'!$B$13:$O$160,13,0)</f>
        <v>142.54579999999999</v>
      </c>
      <c r="H34" s="24">
        <f t="shared" si="3"/>
        <v>38</v>
      </c>
      <c r="I34" s="22" t="str">
        <f t="shared" ref="I34:I65" si="8">+IF(F34=$F$2,$P$4,IF(F34=$F$3,$P$2,$P$3))</f>
        <v>Cuando en el análisis de los requerimientos en los diferenes componentes del MECI se cuente con aspectos evaluados en nivel 2 (presente) y 2 (funcionando); 3 (presente) y 1 (funcionando); 3 (presente) y 2 (funcionando).</v>
      </c>
      <c r="J34" s="22" t="s">
        <v>232</v>
      </c>
      <c r="K34" s="22">
        <f>+IF(ISBLANK(VLOOKUP(A34,'Evaluación de riesgos'!$B$16:$F$160,5,0)),"",VLOOKUP(A34,'Evaluación de riesgos'!$B$16:$F$160,5,0))</f>
        <v>3</v>
      </c>
      <c r="L34" s="22">
        <f>+IF(ISBLANK(VLOOKUP(A34,'Evaluación de riesgos'!$B$16:$J$160,9,9)),"",VLOOKUP(A34,'Evaluación de riesgos'!$B$16:$J$160,9,9))</f>
        <v>3</v>
      </c>
      <c r="M34" s="22">
        <f t="shared" si="5"/>
        <v>1</v>
      </c>
      <c r="N34" s="22">
        <f t="shared" si="4"/>
        <v>0.73529411764705888</v>
      </c>
      <c r="O34" s="22"/>
      <c r="P34" s="22"/>
    </row>
    <row r="35" spans="1:16">
      <c r="A35" s="22" t="s">
        <v>233</v>
      </c>
      <c r="B35" s="22" t="str">
        <f t="shared" si="2"/>
        <v>8</v>
      </c>
      <c r="C35" s="22" t="str">
        <f>+MID(VLOOKUP(A35,'Evaluación de riesgos'!$B$13:$C$160,2,0),4,LEN(VLOOKUP(A35,'Evaluación de riesgos'!$B$13:$C$160,2,0))-4)</f>
        <v xml:space="preserve"> La Alta Dirección monitorea los riesgos de corrupción con la periodicidad establecida en la Política de Administración del Riesgo</v>
      </c>
      <c r="D35" s="22" t="s">
        <v>176</v>
      </c>
      <c r="E35" s="22" t="str">
        <f>+VLOOKUP(A35,'Evaluación de riesgos'!$B$13:$K$160,3,0)</f>
        <v>Dimension de Control Interno
Linea Estrategica</v>
      </c>
      <c r="F35" s="22" t="str">
        <f>+VLOOKUP(A35,'Evaluación de riesgos'!$B$13:$K$160,10,0)</f>
        <v>Mantenimiento del control</v>
      </c>
      <c r="G35" s="22">
        <f>+VLOOKUP(A35,'Evaluación de riesgos'!$B$13:$O$160,13,0)</f>
        <v>142.63210000000001</v>
      </c>
      <c r="H35" s="24">
        <f t="shared" si="3"/>
        <v>39</v>
      </c>
      <c r="I35" s="22" t="str">
        <f t="shared" si="8"/>
        <v>Cuando en el análisis de los requerimientos en los diferenes componentes del MECI se cuente con aspectos evaluados en nivel 2 (presente) y 2 (funcionando); 3 (presente) y 1 (funcionando); 3 (presente) y 2 (funcionando).</v>
      </c>
      <c r="J35" s="22" t="s">
        <v>232</v>
      </c>
      <c r="K35" s="22">
        <f>+IF(ISBLANK(VLOOKUP(A35,'Evaluación de riesgos'!$B$16:$F$160,5,0)),"",VLOOKUP(A35,'Evaluación de riesgos'!$B$16:$F$160,5,0))</f>
        <v>3</v>
      </c>
      <c r="L35" s="22">
        <f>+IF(ISBLANK(VLOOKUP(A35,'Evaluación de riesgos'!$B$16:$J$160,9,9)),"",VLOOKUP(A35,'Evaluación de riesgos'!$B$16:$J$160,9,9))</f>
        <v>3</v>
      </c>
      <c r="M35" s="22">
        <f t="shared" si="5"/>
        <v>1</v>
      </c>
      <c r="N35" s="22">
        <f t="shared" si="4"/>
        <v>0.73529411764705888</v>
      </c>
      <c r="O35" s="22"/>
      <c r="P35" s="22"/>
    </row>
    <row r="36" spans="1:16">
      <c r="A36" s="22" t="s">
        <v>234</v>
      </c>
      <c r="B36" s="22" t="str">
        <f t="shared" si="2"/>
        <v>8</v>
      </c>
      <c r="C36" s="22" t="str">
        <f>+MID(VLOOKUP(A36,'Evaluación de riesgos'!$B$13:$C$160,2,0),4,LEN(VLOOKUP(A36,'Evaluación de riesgos'!$B$13:$C$160,2,0))-4)</f>
        <v xml:space="preserve"> Para el desarrollo de las actividades de control, la entidad considera la adecuada división de las funciones y que éstas se encuentren segregadas en diferentes personas para reducir el riesgo de acciones fraudulentas</v>
      </c>
      <c r="D36" s="22" t="s">
        <v>176</v>
      </c>
      <c r="E36" s="22" t="str">
        <f>+VLOOKUP(A36,'Evaluación de riesgos'!$B$13:$K$160,3,0)</f>
        <v>Dimension de Contro Interno
Lineas de Defensa</v>
      </c>
      <c r="F36" s="22" t="str">
        <f>+VLOOKUP(A36,'Evaluación de riesgos'!$B$13:$K$160,10,0)</f>
        <v>Mantenimiento del control</v>
      </c>
      <c r="G36" s="22">
        <f>+VLOOKUP(A36,'Evaluación de riesgos'!$B$13:$O$160,13,0)</f>
        <v>142.7456</v>
      </c>
      <c r="H36" s="24">
        <f t="shared" si="3"/>
        <v>40</v>
      </c>
      <c r="I36" s="22" t="str">
        <f t="shared" si="8"/>
        <v>Cuando en el análisis de los requerimientos en los diferenes componentes del MECI se cuente con aspectos evaluados en nivel 2 (presente) y 2 (funcionando); 3 (presente) y 1 (funcionando); 3 (presente) y 2 (funcionando).</v>
      </c>
      <c r="J36" s="22" t="s">
        <v>232</v>
      </c>
      <c r="K36" s="22">
        <f>+IF(ISBLANK(VLOOKUP(A36,'Evaluación de riesgos'!$B$16:$F$160,5,0)),"",VLOOKUP(A36,'Evaluación de riesgos'!$B$16:$F$160,5,0))</f>
        <v>3</v>
      </c>
      <c r="L36" s="22">
        <f>+IF(ISBLANK(VLOOKUP(A36,'Evaluación de riesgos'!$B$16:$J$160,9,9)),"",VLOOKUP(A36,'Evaluación de riesgos'!$B$16:$J$160,9,9))</f>
        <v>3</v>
      </c>
      <c r="M36" s="22">
        <f t="shared" si="5"/>
        <v>1</v>
      </c>
      <c r="N36" s="22">
        <f t="shared" si="4"/>
        <v>0.73529411764705888</v>
      </c>
      <c r="O36" s="22"/>
      <c r="P36" s="22"/>
    </row>
    <row r="37" spans="1:16">
      <c r="A37" s="22" t="s">
        <v>235</v>
      </c>
      <c r="B37" s="22" t="str">
        <f t="shared" si="2"/>
        <v>8</v>
      </c>
      <c r="C37" s="22" t="str">
        <f>+MID(VLOOKUP(A37,'Evaluación de riesgos'!$B$13:$C$160,2,0),4,LEN(VLOOKUP(A37,'Evaluación de riesgos'!$B$13:$C$160,2,0))-4)</f>
        <v xml:space="preserve"> La Alta Dirección evalúa fallas en los controles (diseño y ejecución) para definir cursos de acción apropiados para su mejora</v>
      </c>
      <c r="D37" s="22" t="s">
        <v>176</v>
      </c>
      <c r="E37" s="22" t="str">
        <f>+VLOOKUP(A37,'Evaluación de riesgos'!$B$13:$K$160,3,0)</f>
        <v>Dimension de Control Interno
Linea Estrategica</v>
      </c>
      <c r="F37" s="22" t="str">
        <f>+VLOOKUP(A37,'Evaluación de riesgos'!$B$13:$K$160,10,0)</f>
        <v>Deficiencia de control (diseño o ejecución)</v>
      </c>
      <c r="G37" s="22">
        <f>+VLOOKUP(A37,'Evaluación de riesgos'!$B$13:$O$160,13,0)</f>
        <v>102.8745</v>
      </c>
      <c r="H37" s="24">
        <f t="shared" si="3"/>
        <v>29</v>
      </c>
      <c r="I37" s="22" t="str">
        <f t="shared" si="8"/>
        <v>Cuando en el análisis de los requerimientos en los diferenes componentes del MECI se cuente con aspectos evaluados en nivel 1 (presente) y 1 (funcionando); 2 (presente) y 1 (funcionando).</v>
      </c>
      <c r="J37" s="22" t="s">
        <v>232</v>
      </c>
      <c r="K37" s="22">
        <f>+IF(ISBLANK(VLOOKUP(A37,'Evaluación de riesgos'!$B$16:$F$160,5,0)),"",VLOOKUP(A37,'Evaluación de riesgos'!$B$16:$F$160,5,0))</f>
        <v>2</v>
      </c>
      <c r="L37" s="22">
        <f>+IF(ISBLANK(VLOOKUP(A37,'Evaluación de riesgos'!$B$16:$J$160,9,9)),"",VLOOKUP(A37,'Evaluación de riesgos'!$B$16:$J$160,9,9))</f>
        <v>2</v>
      </c>
      <c r="M37" s="22">
        <f t="shared" si="5"/>
        <v>0.5</v>
      </c>
      <c r="N37" s="22">
        <f t="shared" si="4"/>
        <v>0.73529411764705888</v>
      </c>
      <c r="O37" s="22"/>
      <c r="P37" s="22"/>
    </row>
    <row r="38" spans="1:16">
      <c r="A38" s="22" t="s">
        <v>236</v>
      </c>
      <c r="B38" s="22" t="str">
        <f t="shared" si="2"/>
        <v>9</v>
      </c>
      <c r="C38" s="22" t="str">
        <f>+MID(VLOOKUP(A38,'Evaluación de riesgos'!$B$13:$C$160,2,0),4,LEN(VLOOKUP(A38,'Evaluación de riesgos'!$B$13:$C$160,2,0))-4)</f>
        <v xml:space="preserve"> Acorde con lo establecido en la política de Administración del Riesgo, se monitorean los factores internos y externos definidos para la entidad, a fin de establecer cambios en el entorno que determinen nuevos riesgos o ajustes a los existentes</v>
      </c>
      <c r="D38" s="22" t="s">
        <v>176</v>
      </c>
      <c r="E38" s="22" t="str">
        <f>+VLOOKUP(A38,'Evaluación de riesgos'!$B$13:$K$160,3,0)</f>
        <v>Dimension de Direccionamiento Estrategico 
Politica de Planeacion Institucional</v>
      </c>
      <c r="F38" s="22" t="str">
        <f>+VLOOKUP(A38,'Evaluación de riesgos'!$B$13:$K$160,10,0)</f>
        <v>Deficiencia de control (diseño o ejecución)</v>
      </c>
      <c r="G38" s="22">
        <f>+VLOOKUP(A38,'Evaluación de riesgos'!$B$13:$O$160,13,0)</f>
        <v>102.9635</v>
      </c>
      <c r="H38" s="24">
        <f t="shared" si="3"/>
        <v>30</v>
      </c>
      <c r="I38" s="22" t="str">
        <f t="shared" si="8"/>
        <v>Cuando en el análisis de los requerimientos en los diferenes componentes del MECI se cuente con aspectos evaluados en nivel 1 (presente) y 1 (funcionando); 2 (presente) y 1 (funcionando).</v>
      </c>
      <c r="J38" s="22" t="s">
        <v>237</v>
      </c>
      <c r="K38" s="22">
        <f>+IF(ISBLANK(VLOOKUP(A38,'Evaluación de riesgos'!$B$16:$F$160,5,0)),"",VLOOKUP(A38,'Evaluación de riesgos'!$B$16:$F$160,5,0))</f>
        <v>2</v>
      </c>
      <c r="L38" s="22">
        <f>+IF(ISBLANK(VLOOKUP(A38,'Evaluación de riesgos'!$B$16:$J$160,9,9)),"",VLOOKUP(A38,'Evaluación de riesgos'!$B$16:$J$160,9,9))</f>
        <v>2</v>
      </c>
      <c r="M38" s="22">
        <f t="shared" si="5"/>
        <v>0.5</v>
      </c>
      <c r="N38" s="22">
        <f t="shared" si="4"/>
        <v>0.73529411764705888</v>
      </c>
      <c r="O38" s="22"/>
      <c r="P38" s="22"/>
    </row>
    <row r="39" spans="1:16">
      <c r="A39" s="22" t="s">
        <v>238</v>
      </c>
      <c r="B39" s="22" t="str">
        <f t="shared" si="2"/>
        <v>9</v>
      </c>
      <c r="C39" s="22" t="str">
        <f>+MID(VLOOKUP(A39,'Evaluación de riesgos'!$B$13:$C$160,2,0),4,LEN(VLOOKUP(A39,'Evaluación de riesgos'!$B$13:$C$160,2,0))-4)</f>
        <v xml:space="preserve"> La Alta Dirección analiza los riesgos asociados a actividades tercerizadas, regionales u otras figuras externas que afecten la prestación del servicio a los usuarios, basados en los informes de la segunda y tercera linea de defensa</v>
      </c>
      <c r="D39" s="22" t="s">
        <v>176</v>
      </c>
      <c r="E39" s="22" t="str">
        <f>+VLOOKUP(A39,'Evaluación de riesgos'!$B$13:$K$160,3,0)</f>
        <v>Dimension de Control Interno
Lineas de Defensa</v>
      </c>
      <c r="F39" s="22" t="str">
        <f>+VLOOKUP(A39,'Evaluación de riesgos'!$B$13:$K$160,10,0)</f>
        <v>Mantenimiento del control</v>
      </c>
      <c r="G39" s="22">
        <f>+VLOOKUP(A39,'Evaluación de riesgos'!$B$13:$O$160,13,0)</f>
        <v>143.01249999999999</v>
      </c>
      <c r="H39" s="24">
        <f t="shared" si="3"/>
        <v>41</v>
      </c>
      <c r="I39" s="22" t="str">
        <f t="shared" si="8"/>
        <v>Cuando en el análisis de los requerimientos en los diferenes componentes del MECI se cuente con aspectos evaluados en nivel 2 (presente) y 2 (funcionando); 3 (presente) y 1 (funcionando); 3 (presente) y 2 (funcionando).</v>
      </c>
      <c r="J39" s="22" t="s">
        <v>237</v>
      </c>
      <c r="K39" s="22">
        <f>+IF(ISBLANK(VLOOKUP(A39,'Evaluación de riesgos'!$B$16:$F$160,5,0)),"",VLOOKUP(A39,'Evaluación de riesgos'!$B$16:$F$160,5,0))</f>
        <v>3</v>
      </c>
      <c r="L39" s="22">
        <f>+IF(ISBLANK(VLOOKUP(A39,'Evaluación de riesgos'!$B$16:$J$160,9,9)),"",VLOOKUP(A39,'Evaluación de riesgos'!$B$16:$J$160,9,9))</f>
        <v>3</v>
      </c>
      <c r="M39" s="22">
        <f t="shared" si="5"/>
        <v>1</v>
      </c>
      <c r="N39" s="22">
        <f t="shared" si="4"/>
        <v>0.73529411764705888</v>
      </c>
      <c r="O39" s="22"/>
      <c r="P39" s="22"/>
    </row>
    <row r="40" spans="1:16">
      <c r="A40" s="22" t="s">
        <v>239</v>
      </c>
      <c r="B40" s="22" t="str">
        <f t="shared" si="2"/>
        <v>9</v>
      </c>
      <c r="C40" s="22" t="str">
        <f>+MID(VLOOKUP(A40,'Evaluación de riesgos'!$B$13:$C$160,2,0),4,LEN(VLOOKUP(A40,'Evaluación de riesgos'!$B$13:$C$160,2,0))-4)</f>
        <v xml:space="preserve"> La Alta Dirección monitorea los riesgos aceptados revisando que sus condiciones no hayan cambiado y definir su pertinencia para sostenerlos o ajustarlos</v>
      </c>
      <c r="D40" s="22" t="s">
        <v>176</v>
      </c>
      <c r="E40" s="22" t="str">
        <f>+VLOOKUP(A40,'Evaluación de riesgos'!$B$13:$K$160,3,0)</f>
        <v>Dimension de Control Interno
Linea Estrategica</v>
      </c>
      <c r="F40" s="22" t="str">
        <f>+VLOOKUP(A40,'Evaluación de riesgos'!$B$13:$K$160,10,0)</f>
        <v>Deficiencia de control (diseño o ejecución)</v>
      </c>
      <c r="G40" s="22">
        <f>+VLOOKUP(A40,'Evaluación de riesgos'!$B$13:$O$160,13,0)</f>
        <v>103.1236</v>
      </c>
      <c r="H40" s="24">
        <f t="shared" si="3"/>
        <v>31</v>
      </c>
      <c r="I40" s="22" t="str">
        <f t="shared" si="8"/>
        <v>Cuando en el análisis de los requerimientos en los diferenes componentes del MECI se cuente con aspectos evaluados en nivel 1 (presente) y 1 (funcionando); 2 (presente) y 1 (funcionando).</v>
      </c>
      <c r="J40" s="22" t="s">
        <v>237</v>
      </c>
      <c r="K40" s="22">
        <f>+IF(ISBLANK(VLOOKUP(A40,'Evaluación de riesgos'!$B$16:$F$160,5,0)),"",VLOOKUP(A40,'Evaluación de riesgos'!$B$16:$F$160,5,0))</f>
        <v>2</v>
      </c>
      <c r="L40" s="22">
        <f>+IF(ISBLANK(VLOOKUP(A40,'Evaluación de riesgos'!$B$16:$J$160,9,9)),"",VLOOKUP(A40,'Evaluación de riesgos'!$B$16:$J$160,9,9))</f>
        <v>2</v>
      </c>
      <c r="M40" s="22">
        <f t="shared" si="5"/>
        <v>0.5</v>
      </c>
      <c r="N40" s="22">
        <f t="shared" si="4"/>
        <v>0.73529411764705888</v>
      </c>
      <c r="O40" s="22"/>
      <c r="P40" s="22"/>
    </row>
    <row r="41" spans="1:16">
      <c r="A41" s="22" t="s">
        <v>240</v>
      </c>
      <c r="B41" s="22" t="str">
        <f t="shared" si="2"/>
        <v>9</v>
      </c>
      <c r="C41" s="22" t="str">
        <f>+MID(VLOOKUP(A41,'Evaluación de riesgos'!$B$13:$C$160,2,0),4,LEN(VLOOKUP(A41,'Evaluación de riesgos'!$B$13:$C$160,2,0))-4)</f>
        <v xml:space="preserve"> La Alta Dirección evalúa fallas en los controles (diseño y ejecución) para definir cursos de acción apropiados para su mejora, basados en los informes de la segunda y tercera linea de defensa</v>
      </c>
      <c r="D41" s="22" t="s">
        <v>176</v>
      </c>
      <c r="E41" s="22" t="str">
        <f>+VLOOKUP(A41,'Evaluación de riesgos'!$B$13:$K$160,3,0)</f>
        <v>Dimension de Control Interno
Lineas de Defensa</v>
      </c>
      <c r="F41" s="22" t="str">
        <f>+VLOOKUP(A41,'Evaluación de riesgos'!$B$13:$K$160,10,0)</f>
        <v>Deficiencia de control (diseño o ejecución)</v>
      </c>
      <c r="G41" s="22">
        <f>+VLOOKUP(A41,'Evaluación de riesgos'!$B$13:$O$160,13,0)</f>
        <v>103.2456</v>
      </c>
      <c r="H41" s="24">
        <f t="shared" si="3"/>
        <v>32</v>
      </c>
      <c r="I41" s="22" t="str">
        <f t="shared" si="8"/>
        <v>Cuando en el análisis de los requerimientos en los diferenes componentes del MECI se cuente con aspectos evaluados en nivel 1 (presente) y 1 (funcionando); 2 (presente) y 1 (funcionando).</v>
      </c>
      <c r="J41" s="22" t="s">
        <v>237</v>
      </c>
      <c r="K41" s="22">
        <f>+IF(ISBLANK(VLOOKUP(A41,'Evaluación de riesgos'!$B$16:$F$160,5,0)),"",VLOOKUP(A41,'Evaluación de riesgos'!$B$16:$F$160,5,0))</f>
        <v>2</v>
      </c>
      <c r="L41" s="22">
        <f>+IF(ISBLANK(VLOOKUP(A41,'Evaluación de riesgos'!$B$16:$J$160,9,9)),"",VLOOKUP(A41,'Evaluación de riesgos'!$B$16:$J$160,9,9))</f>
        <v>2</v>
      </c>
      <c r="M41" s="22">
        <f t="shared" si="5"/>
        <v>0.5</v>
      </c>
      <c r="N41" s="22">
        <f t="shared" si="4"/>
        <v>0.73529411764705888</v>
      </c>
      <c r="O41" s="22"/>
      <c r="P41" s="22"/>
    </row>
    <row r="42" spans="1:16">
      <c r="A42" s="22" t="s">
        <v>241</v>
      </c>
      <c r="B42" s="22" t="str">
        <f t="shared" si="2"/>
        <v>9</v>
      </c>
      <c r="C42" s="22" t="str">
        <f>+MID(VLOOKUP(A42,'Evaluación de riesgos'!$B$13:$C$160,2,0),4,LEN(VLOOKUP(A42,'Evaluación de riesgos'!$B$13:$C$160,2,0))-4)</f>
        <v xml:space="preserve"> La entidad analiza el impacto sobre el control interno por cambios en los diferentes niveles organizacionales</v>
      </c>
      <c r="D42" s="22" t="s">
        <v>176</v>
      </c>
      <c r="E42" s="22" t="str">
        <f>+VLOOKUP(A42,'Evaluación de riesgos'!$B$13:$K$160,3,0)</f>
        <v>Dimension de Direccionamiento Estrategico y Planeacion
Politica de Planeacion Institucional
Dimension de Control Interno
Linea Estrategica</v>
      </c>
      <c r="F42" s="22" t="str">
        <f>+VLOOKUP(A42,'Evaluación de riesgos'!$B$13:$K$160,10,0)</f>
        <v>Deficiencia de control (diseño o ejecución)</v>
      </c>
      <c r="G42" s="22">
        <f>+VLOOKUP(A42,'Evaluación de riesgos'!$B$13:$O$160,13,0)</f>
        <v>103.36539999999999</v>
      </c>
      <c r="H42" s="24">
        <f t="shared" si="3"/>
        <v>33</v>
      </c>
      <c r="I42" s="22" t="str">
        <f t="shared" si="8"/>
        <v>Cuando en el análisis de los requerimientos en los diferenes componentes del MECI se cuente con aspectos evaluados en nivel 1 (presente) y 1 (funcionando); 2 (presente) y 1 (funcionando).</v>
      </c>
      <c r="J42" s="22" t="s">
        <v>237</v>
      </c>
      <c r="K42" s="22">
        <f>+IF(ISBLANK(VLOOKUP(A42,'Evaluación de riesgos'!$B$16:$F$160,5,0)),"",VLOOKUP(A42,'Evaluación de riesgos'!$B$16:$F$160,5,0))</f>
        <v>2</v>
      </c>
      <c r="L42" s="22">
        <f>+IF(ISBLANK(VLOOKUP(A42,'Evaluación de riesgos'!$B$16:$J$160,9,9)),"",VLOOKUP(A42,'Evaluación de riesgos'!$B$16:$J$160,9,9))</f>
        <v>2</v>
      </c>
      <c r="M42" s="22">
        <f t="shared" si="5"/>
        <v>0.5</v>
      </c>
      <c r="N42" s="22">
        <f t="shared" si="4"/>
        <v>0.73529411764705888</v>
      </c>
      <c r="O42" s="22"/>
      <c r="P42" s="22"/>
    </row>
    <row r="43" spans="1:16">
      <c r="A43" s="22" t="s">
        <v>242</v>
      </c>
      <c r="B43" s="22" t="str">
        <f>+LEFT(A43,2)</f>
        <v>10</v>
      </c>
      <c r="C43" s="22" t="str">
        <f>+MID(VLOOKUP(A43,'Actividades de control'!$B$13:$C$176,2,0),5,LEN(VLOOKUP(A43,'Actividades de control'!$B$13:$C$176,2,0))-5)</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D43" s="22" t="s">
        <v>177</v>
      </c>
      <c r="E43" s="22" t="str">
        <f>+VLOOKUP(A43,'Actividades de control'!$B$18:$K$122,3,0)</f>
        <v>Dimension de Control Interno
Lineas de Defensa</v>
      </c>
      <c r="F43" s="22" t="str">
        <f>+VLOOKUP(A43,'Actividades de control'!$B$18:$K$122,10,0)</f>
        <v>Mantenimiento del control</v>
      </c>
      <c r="G43" s="22">
        <f>+VLOOKUP(A43,'Actividades de control'!$B$13:$N$176,13,0)</f>
        <v>223.45689999999999</v>
      </c>
      <c r="H43" s="24">
        <f t="shared" si="3"/>
        <v>46</v>
      </c>
      <c r="I43" s="22" t="str">
        <f t="shared" si="8"/>
        <v>Cuando en el análisis de los requerimientos en los diferenes componentes del MECI se cuente con aspectos evaluados en nivel 2 (presente) y 2 (funcionando); 3 (presente) y 1 (funcionando); 3 (presente) y 2 (funcionando).</v>
      </c>
      <c r="J43" s="22" t="s">
        <v>243</v>
      </c>
      <c r="K43" s="22">
        <f>+IF(ISBLANK(VLOOKUP(A43,'Actividades de control'!$B$21:$F$122,5,0)),"",VLOOKUP(A43,'Actividades de control'!$B$21:$F$122,5,0))</f>
        <v>3</v>
      </c>
      <c r="L43" s="22">
        <f>+IF(ISBLANK(VLOOKUP(A43,'Actividades de control'!$B$21:$J$122,9,0)),"",VLOOKUP(A43,'Actividades de control'!$B$21:$J$122,9,0))</f>
        <v>3</v>
      </c>
      <c r="M43" s="22">
        <f t="shared" si="5"/>
        <v>1</v>
      </c>
      <c r="N43" s="22">
        <f t="shared" si="4"/>
        <v>0.83333333333333337</v>
      </c>
      <c r="O43" s="22"/>
      <c r="P43" s="22"/>
    </row>
    <row r="44" spans="1:16">
      <c r="A44" s="22" t="s">
        <v>244</v>
      </c>
      <c r="B44" s="22" t="str">
        <f t="shared" ref="B44:B82" si="9">+LEFT(A44,2)</f>
        <v>10</v>
      </c>
      <c r="C44" s="22" t="str">
        <f>+MID(VLOOKUP(A44,'Actividades de control'!$B$13:$C$176,2,0),5,LEN(VLOOKUP(A44,'Actividades de control'!$B$13:$C$176,2,0))-5)</f>
        <v xml:space="preserve"> Se han idenfificado y documentado las situaciones específicas en donde no es posible segregar adecuadamente las funciones (ej: falta de personal, presupuesto), con el fin de definir actividades de control alternativas para cubrir los riesgos identificados.</v>
      </c>
      <c r="D44" s="22" t="s">
        <v>177</v>
      </c>
      <c r="E44" s="22" t="str">
        <f>+VLOOKUP(A44,'Actividades de control'!$B$18:$K$122,3,0)</f>
        <v>Dimension de Control Interno
Lineas de Defensa</v>
      </c>
      <c r="F44" s="22" t="str">
        <f>+VLOOKUP(A44,'Actividades de control'!$B$18:$K$122,10,0)</f>
        <v>Deficiencia de control (diseño o ejecución)</v>
      </c>
      <c r="G44" s="22">
        <f>+VLOOKUP(A44,'Actividades de control'!$B$13:$N$176,13,0)</f>
        <v>183.5478</v>
      </c>
      <c r="H44" s="24">
        <f t="shared" si="3"/>
        <v>42</v>
      </c>
      <c r="I44" s="22" t="str">
        <f t="shared" si="8"/>
        <v>Cuando en el análisis de los requerimientos en los diferenes componentes del MECI se cuente con aspectos evaluados en nivel 1 (presente) y 1 (funcionando); 2 (presente) y 1 (funcionando).</v>
      </c>
      <c r="J44" s="22" t="s">
        <v>243</v>
      </c>
      <c r="K44" s="22">
        <f>+IF(ISBLANK(VLOOKUP(A44,'Actividades de control'!$B$21:$F$122,5,0)),"",VLOOKUP(A44,'Actividades de control'!$B$21:$F$122,5,0))</f>
        <v>2</v>
      </c>
      <c r="L44" s="22">
        <f>+IF(ISBLANK(VLOOKUP(A44,'Actividades de control'!$B$21:$J$122,9,0)),"",VLOOKUP(A44,'Actividades de control'!$B$21:$J$122,9,0))</f>
        <v>1</v>
      </c>
      <c r="M44" s="22">
        <f t="shared" si="5"/>
        <v>0.5</v>
      </c>
      <c r="N44" s="22">
        <f t="shared" si="4"/>
        <v>0.83333333333333337</v>
      </c>
      <c r="O44" s="22"/>
      <c r="P44" s="22"/>
    </row>
    <row r="45" spans="1:16">
      <c r="A45" s="22" t="s">
        <v>245</v>
      </c>
      <c r="B45" s="22" t="str">
        <f t="shared" si="9"/>
        <v>10</v>
      </c>
      <c r="C45" s="22" t="str">
        <f>+MID(VLOOKUP(A45,'Actividades de control'!$B$13:$C$176,2,0),5,LEN(VLOOKUP(A45,'Actividades de control'!$B$13:$C$176,2,0))-5)</f>
        <v xml:space="preserve"> El diseño de otros  sistemas de gestión (bajo normas o estándares internacionales como la ISO), se intregan de forma adecuada a la estructura de control de la entidad</v>
      </c>
      <c r="D45" s="22" t="s">
        <v>177</v>
      </c>
      <c r="E45" s="22" t="str">
        <f>+VLOOKUP(A45,'Actividades de control'!$B$18:$K$122,3,0)</f>
        <v xml:space="preserve">
Dimension de Gestion con Valores para Resultados
Dimension de Control Interno
Lineas de Defensa</v>
      </c>
      <c r="F45" s="22" t="str">
        <f>+VLOOKUP(A45,'Actividades de control'!$B$18:$K$122,10,0)</f>
        <v>Deficiencia de control (diseño o ejecución)</v>
      </c>
      <c r="G45" s="22">
        <f>+VLOOKUP(A45,'Actividades de control'!$B$13:$N$176,13,0)</f>
        <v>183.64580000000001</v>
      </c>
      <c r="H45" s="24">
        <f t="shared" si="3"/>
        <v>43</v>
      </c>
      <c r="I45" s="22" t="str">
        <f t="shared" si="8"/>
        <v>Cuando en el análisis de los requerimientos en los diferenes componentes del MECI se cuente con aspectos evaluados en nivel 1 (presente) y 1 (funcionando); 2 (presente) y 1 (funcionando).</v>
      </c>
      <c r="J45" s="22" t="s">
        <v>243</v>
      </c>
      <c r="K45" s="22">
        <f>+IF(ISBLANK(VLOOKUP(A45,'Actividades de control'!$B$21:$F$122,5,0)),"",VLOOKUP(A45,'Actividades de control'!$B$21:$F$122,5,0))</f>
        <v>3</v>
      </c>
      <c r="L45" s="22">
        <f>+IF(ISBLANK(VLOOKUP(A45,'Actividades de control'!$B$21:$J$122,9,0)),"",VLOOKUP(A45,'Actividades de control'!$B$21:$J$122,9,0))</f>
        <v>2</v>
      </c>
      <c r="M45" s="22">
        <f t="shared" si="5"/>
        <v>0.5</v>
      </c>
      <c r="N45" s="22">
        <f t="shared" si="4"/>
        <v>0.83333333333333337</v>
      </c>
      <c r="O45" s="22"/>
      <c r="P45" s="22"/>
    </row>
    <row r="46" spans="1:16">
      <c r="A46" s="22" t="s">
        <v>246</v>
      </c>
      <c r="B46" s="22" t="str">
        <f t="shared" si="9"/>
        <v>11</v>
      </c>
      <c r="C46" s="22" t="str">
        <f>+MID(VLOOKUP(A46,'Actividades de control'!$B$13:$C$176,2,0),5,LEN(VLOOKUP(A46,'Actividades de control'!$B$13:$C$176,2,0))-5)</f>
        <v xml:space="preserve"> La entidad establece actividades de control relevantes sobre las infraestructuras tecnológicas; los procesos de gestión de la seguridad y sobre los procesos de adquisición, desarrollo y mantenimiento de tecnologías</v>
      </c>
      <c r="D46" s="22" t="s">
        <v>177</v>
      </c>
      <c r="E46" s="22" t="str">
        <f>+VLOOKUP(A46,'Actividades de control'!$B$18:$K$122,3,0)</f>
        <v xml:space="preserve">Dimension de Gestion con Valores para el Resultado
Politica de Gobierno Digital 
Politica de Seguridad Digital
</v>
      </c>
      <c r="F46" s="22" t="str">
        <f>+VLOOKUP(A46,'Actividades de control'!$B$18:$K$122,10,0)</f>
        <v>Mantenimiento del control</v>
      </c>
      <c r="G46" s="22">
        <f>+VLOOKUP(A46,'Actividades de control'!$B$13:$N$176,13,0)</f>
        <v>223.78960000000001</v>
      </c>
      <c r="H46" s="24">
        <f t="shared" si="3"/>
        <v>47</v>
      </c>
      <c r="I46" s="22" t="str">
        <f t="shared" si="8"/>
        <v>Cuando en el análisis de los requerimientos en los diferenes componentes del MECI se cuente con aspectos evaluados en nivel 2 (presente) y 2 (funcionando); 3 (presente) y 1 (funcionando); 3 (presente) y 2 (funcionando).</v>
      </c>
      <c r="J46" s="22" t="s">
        <v>247</v>
      </c>
      <c r="K46" s="22">
        <f>+IF(ISBLANK(VLOOKUP(A46,'Actividades de control'!$B$21:$F$122,5,0)),"",VLOOKUP(A46,'Actividades de control'!$B$21:$F$122,5,0))</f>
        <v>3</v>
      </c>
      <c r="L46" s="22">
        <f>+IF(ISBLANK(VLOOKUP(A46,'Actividades de control'!$B$21:$J$122,9,0)),"",VLOOKUP(A46,'Actividades de control'!$B$21:$J$122,9,0))</f>
        <v>3</v>
      </c>
      <c r="M46" s="22">
        <f t="shared" si="5"/>
        <v>1</v>
      </c>
      <c r="N46" s="22">
        <f t="shared" si="4"/>
        <v>0.83333333333333337</v>
      </c>
      <c r="O46" s="22"/>
      <c r="P46" s="22"/>
    </row>
    <row r="47" spans="1:16">
      <c r="A47" s="22" t="s">
        <v>248</v>
      </c>
      <c r="B47" s="22" t="str">
        <f t="shared" si="9"/>
        <v>11</v>
      </c>
      <c r="C47" s="22" t="str">
        <f>+MID(VLOOKUP(A47,'Actividades de control'!$B$13:$C$176,2,0),5,LEN(VLOOKUP(A47,'Actividades de control'!$B$13:$C$176,2,0))-5)</f>
        <v xml:space="preserve">  Para los proveedores de tecnología  selecciona y desarrolla actividades de control internas sobre las actividades realizadas por el proveedor de servicios</v>
      </c>
      <c r="D47" s="22" t="s">
        <v>177</v>
      </c>
      <c r="E47" s="22" t="str">
        <f>+VLOOKUP(A47,'Actividades de control'!$B$18:$K$122,3,0)</f>
        <v xml:space="preserve">Dimension de Gestion con Valores para el Resultado
Politica de Gobierno Digital 
Politica de Seguridad Digital
</v>
      </c>
      <c r="F47" s="22" t="str">
        <f>+VLOOKUP(A47,'Actividades de control'!$B$18:$K$122,10,0)</f>
        <v>Mantenimiento del control</v>
      </c>
      <c r="G47" s="22">
        <f>+VLOOKUP(A47,'Actividades de control'!$B$13:$N$176,13,0)</f>
        <v>223.84559999999999</v>
      </c>
      <c r="H47" s="24">
        <f t="shared" si="3"/>
        <v>48</v>
      </c>
      <c r="I47" s="22" t="str">
        <f t="shared" si="8"/>
        <v>Cuando en el análisis de los requerimientos en los diferenes componentes del MECI se cuente con aspectos evaluados en nivel 2 (presente) y 2 (funcionando); 3 (presente) y 1 (funcionando); 3 (presente) y 2 (funcionando).</v>
      </c>
      <c r="J47" s="22" t="s">
        <v>247</v>
      </c>
      <c r="K47" s="22">
        <f>+IF(ISBLANK(VLOOKUP(A47,'Actividades de control'!$B$21:$F$122,5,0)),"",VLOOKUP(A47,'Actividades de control'!$B$21:$F$122,5,0))</f>
        <v>3</v>
      </c>
      <c r="L47" s="22">
        <f>+IF(ISBLANK(VLOOKUP(A47,'Actividades de control'!$B$21:$J$122,9,0)),"",VLOOKUP(A47,'Actividades de control'!$B$21:$J$122,9,0))</f>
        <v>3</v>
      </c>
      <c r="M47" s="22">
        <f t="shared" si="5"/>
        <v>1</v>
      </c>
      <c r="N47" s="22">
        <f t="shared" si="4"/>
        <v>0.83333333333333337</v>
      </c>
      <c r="O47" s="22"/>
      <c r="P47" s="22"/>
    </row>
    <row r="48" spans="1:16">
      <c r="A48" s="22" t="s">
        <v>249</v>
      </c>
      <c r="B48" s="22" t="str">
        <f t="shared" si="9"/>
        <v>11</v>
      </c>
      <c r="C48" s="22" t="str">
        <f>+MID(VLOOKUP(A48,'Actividades de control'!$B$13:$C$176,2,0),5,LEN(VLOOKUP(A48,'Actividades de control'!$B$13:$C$176,2,0))-5)</f>
        <v xml:space="preserve"> Se cuenta con matrices de roles y usuarios siguiendo los principios de segregación de funciones.</v>
      </c>
      <c r="D48" s="22" t="s">
        <v>177</v>
      </c>
      <c r="E48" s="22" t="str">
        <f>+VLOOKUP(A48,'Actividades de control'!$B$18:$K$122,3,0)</f>
        <v xml:space="preserve">Dimension de Gestion con Valores para el Resultado
Politica de Fortalecimiento Organizacional y Simplificacion de Procesos.
</v>
      </c>
      <c r="F48" s="22" t="str">
        <f>+VLOOKUP(A48,'Actividades de control'!$B$18:$K$122,10,0)</f>
        <v>Mantenimiento del control</v>
      </c>
      <c r="G48" s="22">
        <f>+VLOOKUP(A48,'Actividades de control'!$B$13:$N$176,13,0)</f>
        <v>223.96539999999999</v>
      </c>
      <c r="H48" s="24">
        <f t="shared" si="3"/>
        <v>49</v>
      </c>
      <c r="I48" s="22" t="str">
        <f t="shared" si="8"/>
        <v>Cuando en el análisis de los requerimientos en los diferenes componentes del MECI se cuente con aspectos evaluados en nivel 2 (presente) y 2 (funcionando); 3 (presente) y 1 (funcionando); 3 (presente) y 2 (funcionando).</v>
      </c>
      <c r="J48" s="22" t="s">
        <v>247</v>
      </c>
      <c r="K48" s="22">
        <f>+IF(ISBLANK(VLOOKUP(A48,'Actividades de control'!$B$21:$F$122,5,0)),"",VLOOKUP(A48,'Actividades de control'!$B$21:$F$122,5,0))</f>
        <v>3</v>
      </c>
      <c r="L48" s="22">
        <f>+IF(ISBLANK(VLOOKUP(A48,'Actividades de control'!$B$21:$J$122,9,0)),"",VLOOKUP(A48,'Actividades de control'!$B$21:$J$122,9,0))</f>
        <v>3</v>
      </c>
      <c r="M48" s="22">
        <f t="shared" si="5"/>
        <v>1</v>
      </c>
      <c r="N48" s="22">
        <f t="shared" si="4"/>
        <v>0.83333333333333337</v>
      </c>
      <c r="O48" s="22"/>
      <c r="P48" s="22"/>
    </row>
    <row r="49" spans="1:16">
      <c r="A49" s="22" t="s">
        <v>250</v>
      </c>
      <c r="B49" s="22" t="str">
        <f t="shared" si="9"/>
        <v>11</v>
      </c>
      <c r="C49" s="22" t="str">
        <f>+MID(VLOOKUP(A49,'Actividades de control'!$B$13:$C$176,2,0),5,LEN(VLOOKUP(A49,'Actividades de control'!$B$13:$C$176,2,0))-5)</f>
        <v xml:space="preserve"> Se cuenta con información de la 3a línea de defensa, como evaluador independiente en relación con los controles implementados por el proveedor de servicios, para  asegurar que los riesgos relacionados se mitigan.</v>
      </c>
      <c r="D49" s="22" t="s">
        <v>177</v>
      </c>
      <c r="E49" s="22" t="str">
        <f>+VLOOKUP(A49,'Actividades de control'!$B$18:$K$122,3,0)</f>
        <v>Dimension Control Interno
Tercera Linea de Defensa</v>
      </c>
      <c r="F49" s="22" t="str">
        <f>+VLOOKUP(A49,'Actividades de control'!$B$18:$K$122,10,0)</f>
        <v>Mantenimiento del control</v>
      </c>
      <c r="G49" s="22">
        <f>+VLOOKUP(A49,'Actividades de control'!$B$13:$N$176,13,0)</f>
        <v>224.01230000000001</v>
      </c>
      <c r="H49" s="24">
        <f t="shared" si="3"/>
        <v>50</v>
      </c>
      <c r="I49" s="22" t="str">
        <f t="shared" si="8"/>
        <v>Cuando en el análisis de los requerimientos en los diferenes componentes del MECI se cuente con aspectos evaluados en nivel 2 (presente) y 2 (funcionando); 3 (presente) y 1 (funcionando); 3 (presente) y 2 (funcionando).</v>
      </c>
      <c r="J49" s="22" t="s">
        <v>247</v>
      </c>
      <c r="K49" s="22">
        <f>+IF(ISBLANK(VLOOKUP(A49,'Actividades de control'!$B$21:$F$122,5,0)),"",VLOOKUP(A49,'Actividades de control'!$B$21:$F$122,5,0))</f>
        <v>3</v>
      </c>
      <c r="L49" s="22">
        <f>+IF(ISBLANK(VLOOKUP(A49,'Actividades de control'!$B$21:$J$122,9,0)),"",VLOOKUP(A49,'Actividades de control'!$B$21:$J$122,9,0))</f>
        <v>3</v>
      </c>
      <c r="M49" s="22">
        <f t="shared" si="5"/>
        <v>1</v>
      </c>
      <c r="N49" s="22">
        <f t="shared" si="4"/>
        <v>0.83333333333333337</v>
      </c>
      <c r="O49" s="22"/>
      <c r="P49" s="22"/>
    </row>
    <row r="50" spans="1:16">
      <c r="A50" s="22" t="s">
        <v>251</v>
      </c>
      <c r="B50" s="22" t="str">
        <f t="shared" si="9"/>
        <v>12</v>
      </c>
      <c r="C50" s="22" t="str">
        <f>+MID(VLOOKUP(A50,'Actividades de control'!$B$13:$C$176,2,0),5,LEN(VLOOKUP(A50,'Actividades de control'!$B$13:$C$176,2,0))-5)</f>
        <v xml:space="preserve"> Se evalúa la actualización de procesos, procedimientos, políticas de operación, instructivos, manuales u otras herramientas para garantizar la aplicación adecuada de las principales actividades de control.
</v>
      </c>
      <c r="D50" s="22" t="s">
        <v>177</v>
      </c>
      <c r="E50" s="22" t="str">
        <f>+VLOOKUP(A50,'Actividades de control'!$B$18:$K$122,3,0)</f>
        <v>Dimension de Gestion con Valores para el Resultado
Politica de Fortalecimiento Organizacional y Simplificacion de Procesos.</v>
      </c>
      <c r="F50" s="22" t="str">
        <f>+VLOOKUP(A50,'Actividades de control'!$B$18:$K$122,10,0)</f>
        <v>Mantenimiento del control</v>
      </c>
      <c r="G50" s="22">
        <f>+VLOOKUP(A50,'Actividades de control'!$B$13:$N$176,13,0)</f>
        <v>224.12360000000001</v>
      </c>
      <c r="H50" s="24">
        <f t="shared" si="3"/>
        <v>51</v>
      </c>
      <c r="I50" s="22" t="str">
        <f t="shared" si="8"/>
        <v>Cuando en el análisis de los requerimientos en los diferenes componentes del MECI se cuente con aspectos evaluados en nivel 2 (presente) y 2 (funcionando); 3 (presente) y 1 (funcionando); 3 (presente) y 2 (funcionando).</v>
      </c>
      <c r="J50" s="22" t="s">
        <v>252</v>
      </c>
      <c r="K50" s="22">
        <f>+IF(ISBLANK(VLOOKUP(A50,'Actividades de control'!$B$21:$F$122,5,0)),"",VLOOKUP(A50,'Actividades de control'!$B$21:$F$122,5,0))</f>
        <v>3</v>
      </c>
      <c r="L50" s="22">
        <f>+IF(ISBLANK(VLOOKUP(A50,'Actividades de control'!$B$21:$J$122,9,0)),"",VLOOKUP(A50,'Actividades de control'!$B$21:$J$122,9,0))</f>
        <v>3</v>
      </c>
      <c r="M50" s="22">
        <f t="shared" si="5"/>
        <v>1</v>
      </c>
      <c r="N50" s="22">
        <f t="shared" si="4"/>
        <v>0.83333333333333337</v>
      </c>
      <c r="O50" s="22"/>
      <c r="P50" s="22"/>
    </row>
    <row r="51" spans="1:16">
      <c r="A51" s="22" t="s">
        <v>253</v>
      </c>
      <c r="B51" s="22" t="str">
        <f t="shared" si="9"/>
        <v>12</v>
      </c>
      <c r="C51" s="22" t="str">
        <f>+MID(VLOOKUP(A51,'Actividades de control'!$B$13:$C$176,2,0),6,LEN(VLOOKUP(A51,'Actividades de control'!$B$13:$C$176,2,0))-6)</f>
        <v xml:space="preserve"> El diseño de controles se evalúa frente a la gestión del riesgo</v>
      </c>
      <c r="D51" s="22" t="s">
        <v>177</v>
      </c>
      <c r="E51" s="22" t="str">
        <f>+VLOOKUP(A51,'Actividades de control'!$B$18:$K$122,3,0)</f>
        <v xml:space="preserve">Todas las Dimensiones de MIPG 
</v>
      </c>
      <c r="F51" s="22" t="str">
        <f>+VLOOKUP(A51,'Actividades de control'!$B$18:$K$122,10,0)</f>
        <v>Deficiencia de control (diseño o ejecución)</v>
      </c>
      <c r="G51" s="22">
        <f>+VLOOKUP(A51,'Actividades de control'!$B$13:$N$176,13,0)</f>
        <v>184.23650000000001</v>
      </c>
      <c r="H51" s="24">
        <f t="shared" si="3"/>
        <v>44</v>
      </c>
      <c r="I51" s="22" t="str">
        <f t="shared" si="8"/>
        <v>Cuando en el análisis de los requerimientos en los diferenes componentes del MECI se cuente con aspectos evaluados en nivel 1 (presente) y 1 (funcionando); 2 (presente) y 1 (funcionando).</v>
      </c>
      <c r="J51" s="22" t="s">
        <v>252</v>
      </c>
      <c r="K51" s="22">
        <f>+IF(ISBLANK(VLOOKUP(A51,'Actividades de control'!$B$21:$F$122,5,0)),"",VLOOKUP(A51,'Actividades de control'!$B$21:$F$122,5,0))</f>
        <v>3</v>
      </c>
      <c r="L51" s="22">
        <f>+IF(ISBLANK(VLOOKUP(A51,'Actividades de control'!$B$21:$J$122,9,0)),"",VLOOKUP(A51,'Actividades de control'!$B$21:$J$122,9,0))</f>
        <v>2</v>
      </c>
      <c r="M51" s="22">
        <f t="shared" si="5"/>
        <v>0.5</v>
      </c>
      <c r="N51" s="22">
        <f t="shared" si="4"/>
        <v>0.83333333333333337</v>
      </c>
      <c r="O51" s="22"/>
      <c r="P51" s="22"/>
    </row>
    <row r="52" spans="1:16">
      <c r="A52" s="22" t="s">
        <v>254</v>
      </c>
      <c r="B52" s="22" t="str">
        <f t="shared" si="9"/>
        <v>12</v>
      </c>
      <c r="C52" s="22" t="str">
        <f>+MID(VLOOKUP(A52,'Actividades de control'!$B$13:$C$176,2,0),6,LEN(VLOOKUP(A52,'Actividades de control'!$B$13:$C$176,2,0))-6)</f>
        <v xml:space="preserve"> Monitoreo a los riesgos acorde con la política de administración de riesgo establecida para la entidad.</v>
      </c>
      <c r="D52" s="22" t="s">
        <v>177</v>
      </c>
      <c r="E52" s="22" t="str">
        <f>+VLOOKUP(A52,'Actividades de control'!$B$18:$K$122,3,0)</f>
        <v>Dimension de Direccionamiento Estrategico y Planeacion
Politica de Planeacion Institucional.</v>
      </c>
      <c r="F52" s="22" t="str">
        <f>+VLOOKUP(A52,'Actividades de control'!$B$18:$K$122,10,0)</f>
        <v>Mantenimiento del control</v>
      </c>
      <c r="G52" s="22">
        <f>+VLOOKUP(A52,'Actividades de control'!$B$13:$N$176,13,0)</f>
        <v>224.23656</v>
      </c>
      <c r="H52" s="24">
        <f t="shared" si="3"/>
        <v>52</v>
      </c>
      <c r="I52" s="22" t="str">
        <f t="shared" si="8"/>
        <v>Cuando en el análisis de los requerimientos en los diferenes componentes del MECI se cuente con aspectos evaluados en nivel 2 (presente) y 2 (funcionando); 3 (presente) y 1 (funcionando); 3 (presente) y 2 (funcionando).</v>
      </c>
      <c r="J52" s="22" t="s">
        <v>252</v>
      </c>
      <c r="K52" s="22">
        <f>+IF(ISBLANK(VLOOKUP(A52,'Actividades de control'!$B$21:$F$122,5,0)),"",VLOOKUP(A52,'Actividades de control'!$B$21:$F$122,5,0))</f>
        <v>3</v>
      </c>
      <c r="L52" s="22">
        <f>+IF(ISBLANK(VLOOKUP(A52,'Actividades de control'!$B$21:$J$122,9,0)),"",VLOOKUP(A52,'Actividades de control'!$B$21:$J$122,9,0))</f>
        <v>3</v>
      </c>
      <c r="M52" s="22">
        <f t="shared" si="5"/>
        <v>1</v>
      </c>
      <c r="N52" s="22">
        <f t="shared" si="4"/>
        <v>0.83333333333333337</v>
      </c>
      <c r="O52" s="22"/>
      <c r="P52" s="22"/>
    </row>
    <row r="53" spans="1:16">
      <c r="A53" s="22" t="s">
        <v>255</v>
      </c>
      <c r="B53" s="22" t="str">
        <f t="shared" si="9"/>
        <v>12</v>
      </c>
      <c r="C53" s="22" t="str">
        <f>+MID(VLOOKUP(A53,'Actividades de control'!$B$13:$C$176,2,0),6,LEN(VLOOKUP(A53,'Actividades de control'!$B$13:$C$176,2,0))-6)</f>
        <v>Verificación de que los responsables estén ejecutando los controles tal como han sido diseñados</v>
      </c>
      <c r="D53" s="22" t="s">
        <v>177</v>
      </c>
      <c r="E53" s="22" t="str">
        <f>+VLOOKUP(A53,'Actividades de control'!$B$18:$K$122,3,0)</f>
        <v>Dimension Control Interno
Segunda Linea de Defensa</v>
      </c>
      <c r="F53" s="22" t="str">
        <f>+VLOOKUP(A53,'Actividades de control'!$B$18:$K$122,10,0)</f>
        <v>Mantenimiento del control</v>
      </c>
      <c r="G53" s="22">
        <f>+VLOOKUP(A53,'Actividades de control'!$B$13:$N$176,13,0)</f>
        <v>224.23656800000001</v>
      </c>
      <c r="H53" s="24">
        <f t="shared" ref="H53" si="10">+_xlfn.RANK.EQ(G53,$G$2:$G$82,1)</f>
        <v>53</v>
      </c>
      <c r="I53" s="22" t="str">
        <f t="shared" si="8"/>
        <v>Cuando en el análisis de los requerimientos en los diferenes componentes del MECI se cuente con aspectos evaluados en nivel 2 (presente) y 2 (funcionando); 3 (presente) y 1 (funcionando); 3 (presente) y 2 (funcionando).</v>
      </c>
      <c r="J53" s="22" t="s">
        <v>252</v>
      </c>
      <c r="K53" s="22">
        <f>+IF(ISBLANK(VLOOKUP(A53,'Actividades de control'!$B$21:$F$122,5,0)),"",VLOOKUP(A53,'Actividades de control'!$B$21:$F$122,5,0))</f>
        <v>3</v>
      </c>
      <c r="L53" s="22">
        <f>+IF(ISBLANK(VLOOKUP(A53,'Actividades de control'!$B$21:$J$122,9,0)),"",VLOOKUP(A53,'Actividades de control'!$B$21:$J$122,9,0))</f>
        <v>3</v>
      </c>
      <c r="M53" s="22">
        <f t="shared" si="5"/>
        <v>1</v>
      </c>
      <c r="N53" s="22">
        <f t="shared" ref="N53" si="11">+AVERAGEIF($D$2:$D$82,D53,$M$2:$M$82)</f>
        <v>0.83333333333333337</v>
      </c>
      <c r="O53" s="22"/>
      <c r="P53" s="22"/>
    </row>
    <row r="54" spans="1:16">
      <c r="A54" s="22" t="s">
        <v>256</v>
      </c>
      <c r="B54" s="22" t="str">
        <f t="shared" si="9"/>
        <v>12</v>
      </c>
      <c r="C54" s="22" t="str">
        <f>+MID(VLOOKUP(A54,'Actividades de control'!$B$13:$C$176,2,0),6,LEN(VLOOKUP(A54,'Actividades de control'!$B$13:$C$176,2,0))-6)</f>
        <v xml:space="preserve"> Se evalúa la adecuación de los controles a las especificidades de cada proceso, considerando cambios en regulaciones, estructuras internas u otros aspectos que determinen cambios en su diseño</v>
      </c>
      <c r="D54" s="22" t="s">
        <v>177</v>
      </c>
      <c r="E54" s="22" t="str">
        <f>+VLOOKUP(A54,'Actividades de control'!$B$18:$K$122,3,0)</f>
        <v>Dimension Control Interno
 Lineas de Defensa</v>
      </c>
      <c r="F54" s="22" t="str">
        <f>+VLOOKUP(A54,'Actividades de control'!$B$18:$K$122,10,0)</f>
        <v>Deficiencia de control (diseño o ejecución)</v>
      </c>
      <c r="G54" s="22">
        <f>+VLOOKUP(A54,'Actividades de control'!$B$13:$N$176,13,0)</f>
        <v>184.3569</v>
      </c>
      <c r="H54" s="24">
        <f t="shared" ref="H54" si="12">+_xlfn.RANK.EQ(G54,$G$2:$G$82,1)</f>
        <v>45</v>
      </c>
      <c r="I54" s="22" t="str">
        <f t="shared" si="8"/>
        <v>Cuando en el análisis de los requerimientos en los diferenes componentes del MECI se cuente con aspectos evaluados en nivel 1 (presente) y 1 (funcionando); 2 (presente) y 1 (funcionando).</v>
      </c>
      <c r="J54" s="22" t="s">
        <v>252</v>
      </c>
      <c r="K54" s="22">
        <f>+IF(ISBLANK(VLOOKUP(A54,'Actividades de control'!$B$21:$F$122,5,0)),"",VLOOKUP(A54,'Actividades de control'!$B$21:$F$122,5,0))</f>
        <v>3</v>
      </c>
      <c r="L54" s="22">
        <f>+IF(ISBLANK(VLOOKUP(A54,'Actividades de control'!$B$21:$J$122,9,0)),"",VLOOKUP(A54,'Actividades de control'!$B$21:$J$122,9,0))</f>
        <v>2</v>
      </c>
      <c r="M54" s="22">
        <f t="shared" si="5"/>
        <v>0.5</v>
      </c>
      <c r="N54" s="22">
        <f t="shared" ref="N54" si="13">+AVERAGEIF($D$2:$D$82,D54,$M$2:$M$82)</f>
        <v>0.83333333333333337</v>
      </c>
      <c r="O54" s="22"/>
      <c r="P54" s="22"/>
    </row>
    <row r="55" spans="1:16" ht="12.75" customHeight="1">
      <c r="A55" s="22" t="s">
        <v>257</v>
      </c>
      <c r="B55" s="22" t="str">
        <f t="shared" si="9"/>
        <v>13</v>
      </c>
      <c r="C55" s="22" t="str">
        <f>+MID(VLOOKUP(A55,'Info y Comunicación'!$B$13:$C$160,2,0),6,LEN(VLOOKUP(A55,'Info y Comunicación'!$B$13:$C$160,2,0))-6)</f>
        <v>La entidad ha diseñado sistemas de información para capturar y procesar datos y transformarlos en información para alcanzar los requerimientos de información definidos</v>
      </c>
      <c r="D55" s="22" t="s">
        <v>258</v>
      </c>
      <c r="E55" s="22" t="str">
        <f>+VLOOKUP(A55,'Info y Comunicación'!$B$15:$K$138,3,0)</f>
        <v xml:space="preserve">Dimension de Informacion y comunicación 
</v>
      </c>
      <c r="F55" s="22" t="str">
        <f>+VLOOKUP(A55,'Info y Comunicación'!$B$15:$K$138,10,0)</f>
        <v>Mantenimiento del control</v>
      </c>
      <c r="G55" s="22">
        <f>+VLOOKUP(A55,'Info y Comunicación'!$B$13:$N$160,13,0)</f>
        <v>304.45690000000002</v>
      </c>
      <c r="H55" s="24">
        <f t="shared" si="3"/>
        <v>57</v>
      </c>
      <c r="I55" s="22" t="str">
        <f t="shared" si="8"/>
        <v>Cuando en el análisis de los requerimientos en los diferenes componentes del MECI se cuente con aspectos evaluados en nivel 2 (presente) y 2 (funcionando); 3 (presente) y 1 (funcionando); 3 (presente) y 2 (funcionando).</v>
      </c>
      <c r="J55" s="22" t="s">
        <v>259</v>
      </c>
      <c r="K55" s="22">
        <f>+IF(ISBLANK(VLOOKUP(A55,'Info y Comunicación'!$B$19:$F$138,5,0)),"",VLOOKUP(A55,'Info y Comunicación'!$B$19:$F$138,5,0))</f>
        <v>3</v>
      </c>
      <c r="L55" s="22">
        <f>+IF(ISBLANK(VLOOKUP(A55,'Info y Comunicación'!$B$19:$J$138,9,0)),"",VLOOKUP(A55,'Info y Comunicación'!$B$19:$J$138,9,0))</f>
        <v>3</v>
      </c>
      <c r="M55" s="22">
        <f t="shared" si="5"/>
        <v>1</v>
      </c>
      <c r="N55" s="22">
        <f>+AVERAGEIF($D$2:$D$82,D55,$M$2:$M$82)</f>
        <v>0.8571428571428571</v>
      </c>
      <c r="O55" s="22"/>
      <c r="P55" s="22"/>
    </row>
    <row r="56" spans="1:16" ht="12.75" customHeight="1">
      <c r="A56" s="22" t="s">
        <v>260</v>
      </c>
      <c r="B56" s="22" t="str">
        <f t="shared" si="9"/>
        <v>13</v>
      </c>
      <c r="C56" s="22" t="str">
        <f>+MID(VLOOKUP(A56,'Info y Comunicación'!$B$13:$C$160,2,0),6,LEN(VLOOKUP(A56,'Info y Comunicación'!$B$13:$C$160,2,0))-6)</f>
        <v xml:space="preserve"> La entidad cuenta con el inventario de información relevante (interno/externa) y cuenta con un mecanismo que permita su actualización</v>
      </c>
      <c r="D56" s="22" t="s">
        <v>258</v>
      </c>
      <c r="E56" s="22" t="str">
        <f>+VLOOKUP(A56,'Info y Comunicación'!$B$15:$K$138,3,0)</f>
        <v>Dimension de Informacion y comunicación 
Politica de Transparencia y Acceso a la Informaciòn Publica</v>
      </c>
      <c r="F56" s="22" t="str">
        <f>+VLOOKUP(A56,'Info y Comunicación'!$B$15:$K$138,10,0)</f>
        <v>Mantenimiento del control</v>
      </c>
      <c r="G56" s="22">
        <f>+VLOOKUP(A56,'Info y Comunicación'!$B$13:$N$160,13,0)</f>
        <v>304.56319999999999</v>
      </c>
      <c r="H56" s="24">
        <f t="shared" si="3"/>
        <v>58</v>
      </c>
      <c r="I56" s="22" t="str">
        <f t="shared" si="8"/>
        <v>Cuando en el análisis de los requerimientos en los diferenes componentes del MECI se cuente con aspectos evaluados en nivel 2 (presente) y 2 (funcionando); 3 (presente) y 1 (funcionando); 3 (presente) y 2 (funcionando).</v>
      </c>
      <c r="J56" s="22" t="s">
        <v>259</v>
      </c>
      <c r="K56" s="22">
        <f>+IF(ISBLANK(VLOOKUP(A56,'Info y Comunicación'!$B$19:$F$138,5,0)),"",VLOOKUP(A56,'Info y Comunicación'!$B$19:$F$138,5,0))</f>
        <v>3</v>
      </c>
      <c r="L56" s="22">
        <f>+IF(ISBLANK(VLOOKUP(A56,'Info y Comunicación'!$B$19:$J$138,9,0)),"",VLOOKUP(A56,'Info y Comunicación'!$B$19:$J$138,9,0))</f>
        <v>3</v>
      </c>
      <c r="M56" s="22">
        <f t="shared" si="5"/>
        <v>1</v>
      </c>
      <c r="N56" s="22">
        <f t="shared" si="4"/>
        <v>0.8571428571428571</v>
      </c>
      <c r="O56" s="22"/>
      <c r="P56" s="22"/>
    </row>
    <row r="57" spans="1:16" ht="12.75" customHeight="1">
      <c r="A57" s="22" t="s">
        <v>261</v>
      </c>
      <c r="B57" s="22" t="str">
        <f t="shared" si="9"/>
        <v>13</v>
      </c>
      <c r="C57" s="22" t="str">
        <f>+MID(VLOOKUP(A57,'Info y Comunicación'!$B$13:$C$160,2,0),6,LEN(VLOOKUP(A57,'Info y Comunicación'!$B$13:$C$160,2,0))-6)</f>
        <v>La entidad considera un ámbito amplio de fuentes de datos (internas y externas), para la captura y procesamiento posterior de información clave para la consecución de metas y objetivos</v>
      </c>
      <c r="D57" s="22" t="s">
        <v>258</v>
      </c>
      <c r="E57" s="22" t="str">
        <f>+VLOOKUP(A57,'Info y Comunicación'!$B$15:$K$138,3,0)</f>
        <v>Dimension de Informacion y comunicación 
Politica de Transparencia y Acceso a la Informaciòn Publica</v>
      </c>
      <c r="F57" s="22" t="str">
        <f>+VLOOKUP(A57,'Info y Comunicación'!$B$15:$K$138,10,0)</f>
        <v>Mantenimiento del control</v>
      </c>
      <c r="G57" s="22">
        <f>+VLOOKUP(A57,'Info y Comunicación'!$B$13:$N$160,13,0)</f>
        <v>304.63209999999998</v>
      </c>
      <c r="H57" s="24">
        <f t="shared" si="3"/>
        <v>59</v>
      </c>
      <c r="I57" s="22" t="str">
        <f t="shared" si="8"/>
        <v>Cuando en el análisis de los requerimientos en los diferenes componentes del MECI se cuente con aspectos evaluados en nivel 2 (presente) y 2 (funcionando); 3 (presente) y 1 (funcionando); 3 (presente) y 2 (funcionando).</v>
      </c>
      <c r="J57" s="22" t="s">
        <v>259</v>
      </c>
      <c r="K57" s="22">
        <f>+IF(ISBLANK(VLOOKUP(A57,'Info y Comunicación'!$B$19:$F$138,5,0)),"",VLOOKUP(A57,'Info y Comunicación'!$B$19:$F$138,5,0))</f>
        <v>3</v>
      </c>
      <c r="L57" s="22">
        <f>+IF(ISBLANK(VLOOKUP(A57,'Info y Comunicación'!$B$19:$J$138,9,0)),"",VLOOKUP(A57,'Info y Comunicación'!$B$19:$J$138,9,0))</f>
        <v>3</v>
      </c>
      <c r="M57" s="22">
        <f t="shared" si="5"/>
        <v>1</v>
      </c>
      <c r="N57" s="22">
        <f t="shared" si="4"/>
        <v>0.8571428571428571</v>
      </c>
      <c r="O57" s="22"/>
      <c r="P57" s="22"/>
    </row>
    <row r="58" spans="1:16" ht="12.75" customHeight="1">
      <c r="A58" s="22" t="s">
        <v>262</v>
      </c>
      <c r="B58" s="22" t="str">
        <f t="shared" si="9"/>
        <v>13</v>
      </c>
      <c r="C58" s="22" t="str">
        <f>+MID(VLOOKUP(A58,'Info y Comunicación'!$B$13:$C$160,2,0),6,LEN(VLOOKUP(A58,'Info y Comunicación'!$B$13:$C$160,2,0))-6)</f>
        <v>La entidad ha desarrollado e implementado actividades de control sobre la integridad, confidencialidad y disponibilidad de los datos e información definidos como relevantes</v>
      </c>
      <c r="D58" s="22" t="s">
        <v>258</v>
      </c>
      <c r="E58" s="22" t="str">
        <f>+VLOOKUP(A58,'Info y Comunicación'!$B$15:$K$138,3,0)</f>
        <v>Dimension de Informacion y comunicación 
Politica de Transparencia y Acceso a la Informaciòn Publica</v>
      </c>
      <c r="F58" s="22" t="str">
        <f>+VLOOKUP(A58,'Info y Comunicación'!$B$15:$K$138,10,0)</f>
        <v>Mantenimiento del control</v>
      </c>
      <c r="G58" s="22">
        <f>+VLOOKUP(A58,'Info y Comunicación'!$B$13:$N$160,13,0)</f>
        <v>304.78960000000001</v>
      </c>
      <c r="H58" s="24">
        <f t="shared" si="3"/>
        <v>60</v>
      </c>
      <c r="I58" s="22" t="str">
        <f t="shared" si="8"/>
        <v>Cuando en el análisis de los requerimientos en los diferenes componentes del MECI se cuente con aspectos evaluados en nivel 2 (presente) y 2 (funcionando); 3 (presente) y 1 (funcionando); 3 (presente) y 2 (funcionando).</v>
      </c>
      <c r="J58" s="22" t="s">
        <v>259</v>
      </c>
      <c r="K58" s="22">
        <f>+IF(ISBLANK(VLOOKUP(A58,'Info y Comunicación'!$B$19:$F$138,5,0)),"",VLOOKUP(A58,'Info y Comunicación'!$B$19:$F$138,5,0))</f>
        <v>3</v>
      </c>
      <c r="L58" s="22">
        <f>+IF(ISBLANK(VLOOKUP(A58,'Info y Comunicación'!$B$19:$J$138,9,0)),"",VLOOKUP(A58,'Info y Comunicación'!$B$19:$J$138,9,0))</f>
        <v>3</v>
      </c>
      <c r="M58" s="22">
        <f t="shared" si="5"/>
        <v>1</v>
      </c>
      <c r="N58" s="22">
        <f t="shared" si="4"/>
        <v>0.8571428571428571</v>
      </c>
      <c r="O58" s="22"/>
      <c r="P58" s="22"/>
    </row>
    <row r="59" spans="1:16" ht="12.75" customHeight="1">
      <c r="A59" s="22" t="s">
        <v>263</v>
      </c>
      <c r="B59" s="22" t="str">
        <f t="shared" si="9"/>
        <v>14</v>
      </c>
      <c r="C59" s="22" t="str">
        <f>+MID(VLOOKUP(A59,'Info y Comunicación'!$B$13:$C$160,2,0),6,LEN(VLOOKUP(A59,'Info y Comunicación'!$B$13:$C$160,2,0))-6)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22" t="s">
        <v>258</v>
      </c>
      <c r="E59" s="22" t="str">
        <f>+VLOOKUP(A59,'Info y Comunicación'!$B$15:$K$138,3,0)</f>
        <v xml:space="preserve">Dimension de Informacion y comunicación
</v>
      </c>
      <c r="F59" s="22" t="str">
        <f>+VLOOKUP(A59,'Info y Comunicación'!$B$15:$K$138,10,0)</f>
        <v>Mantenimiento del control</v>
      </c>
      <c r="G59" s="22">
        <f>+VLOOKUP(A59,'Info y Comunicación'!$B$13:$N$160,13,0)</f>
        <v>304.8965</v>
      </c>
      <c r="H59" s="24">
        <f t="shared" si="3"/>
        <v>61</v>
      </c>
      <c r="I59" s="22" t="str">
        <f t="shared" si="8"/>
        <v>Cuando en el análisis de los requerimientos en los diferenes componentes del MECI se cuente con aspectos evaluados en nivel 2 (presente) y 2 (funcionando); 3 (presente) y 1 (funcionando); 3 (presente) y 2 (funcionando).</v>
      </c>
      <c r="J59" s="22" t="s">
        <v>264</v>
      </c>
      <c r="K59" s="22">
        <f>+IF(ISBLANK(VLOOKUP(A59,'Info y Comunicación'!$B$19:$F$138,5,0)),"",VLOOKUP(A59,'Info y Comunicación'!$B$19:$F$138,5,0))</f>
        <v>3</v>
      </c>
      <c r="L59" s="22">
        <f>+IF(ISBLANK(VLOOKUP(A59,'Info y Comunicación'!$B$19:$J$138,9,0)),"",VLOOKUP(A59,'Info y Comunicación'!$B$19:$J$138,9,0))</f>
        <v>3</v>
      </c>
      <c r="M59" s="22">
        <f t="shared" si="5"/>
        <v>1</v>
      </c>
      <c r="N59" s="22">
        <f t="shared" si="4"/>
        <v>0.8571428571428571</v>
      </c>
      <c r="O59" s="22"/>
      <c r="P59" s="22"/>
    </row>
    <row r="60" spans="1:16" ht="12.75" customHeight="1">
      <c r="A60" s="22" t="s">
        <v>265</v>
      </c>
      <c r="B60" s="22" t="str">
        <f t="shared" si="9"/>
        <v>14</v>
      </c>
      <c r="C60" s="22" t="str">
        <f>+MID(VLOOKUP(A60,'Info y Comunicación'!$B$13:$C$160,2,0),6,LEN(VLOOKUP(A60,'Info y Comunicación'!$B$13:$C$160,2,0))-6)</f>
        <v>La entidad cuenta con políticas de operación relacionadas con la administración de la información (niveles de autoridad y responsabilidad</v>
      </c>
      <c r="D60" s="22" t="s">
        <v>258</v>
      </c>
      <c r="E60" s="22" t="str">
        <f>+VLOOKUP(A60,'Info y Comunicación'!$B$15:$K$138,3,0)</f>
        <v xml:space="preserve">Dimension de Informacion y comunicación
</v>
      </c>
      <c r="F60" s="22" t="str">
        <f>+VLOOKUP(A60,'Info y Comunicación'!$B$15:$K$138,10,0)</f>
        <v>Mantenimiento del control</v>
      </c>
      <c r="G60" s="22">
        <f>+VLOOKUP(A60,'Info y Comunicación'!$B$13:$N$160,13,0)</f>
        <v>304.98540000000003</v>
      </c>
      <c r="H60" s="24">
        <f t="shared" si="3"/>
        <v>62</v>
      </c>
      <c r="I60" s="22" t="str">
        <f t="shared" si="8"/>
        <v>Cuando en el análisis de los requerimientos en los diferenes componentes del MECI se cuente con aspectos evaluados en nivel 2 (presente) y 2 (funcionando); 3 (presente) y 1 (funcionando); 3 (presente) y 2 (funcionando).</v>
      </c>
      <c r="J60" s="22" t="s">
        <v>264</v>
      </c>
      <c r="K60" s="22">
        <f>+IF(ISBLANK(VLOOKUP(A60,'Info y Comunicación'!$B$19:$F$138,5,0)),"",VLOOKUP(A60,'Info y Comunicación'!$B$19:$F$138,5,0))</f>
        <v>3</v>
      </c>
      <c r="L60" s="22">
        <f>+IF(ISBLANK(VLOOKUP(A60,'Info y Comunicación'!$B$19:$J$138,9,0)),"",VLOOKUP(A60,'Info y Comunicación'!$B$19:$J$138,9,0))</f>
        <v>3</v>
      </c>
      <c r="M60" s="22">
        <f t="shared" si="5"/>
        <v>1</v>
      </c>
      <c r="N60" s="22">
        <f t="shared" si="4"/>
        <v>0.8571428571428571</v>
      </c>
      <c r="O60" s="22"/>
      <c r="P60" s="22"/>
    </row>
    <row r="61" spans="1:16" ht="12.75" customHeight="1">
      <c r="A61" s="22" t="s">
        <v>266</v>
      </c>
      <c r="B61" s="22" t="str">
        <f t="shared" si="9"/>
        <v>14</v>
      </c>
      <c r="C61" s="22" t="str">
        <f>+MID(VLOOKUP(A61,'Info y Comunicación'!$B$13:$C$160,2,0),6,LEN(VLOOKUP(A61,'Info y Comunicación'!$B$13:$C$160,2,0))-6)</f>
        <v>La entidad cuenta con canales de información internos para la denuncia anónima o confidencial de posibles situaciones irregulares y se cuenta con mecanismos específicos para su manejo, de manera tal que generen la confianza para utilizarlos</v>
      </c>
      <c r="D61" s="22" t="s">
        <v>258</v>
      </c>
      <c r="E61" s="22" t="str">
        <f>+VLOOKUP(A61,'Info y Comunicación'!$B$15:$K$138,3,0)</f>
        <v xml:space="preserve">Dimension de Informacion y comunicación
</v>
      </c>
      <c r="F61" s="22" t="str">
        <f>+VLOOKUP(A61,'Info y Comunicación'!$B$15:$K$138,10,0)</f>
        <v>Deficiencia de control mayor (diseño y ejecución)</v>
      </c>
      <c r="G61" s="22">
        <f>+VLOOKUP(A61,'Info y Comunicación'!$B$13:$N$160,13,0)</f>
        <v>245.01230000000001</v>
      </c>
      <c r="H61" s="24">
        <f t="shared" si="3"/>
        <v>54</v>
      </c>
      <c r="I61" s="22" t="str">
        <f t="shared" si="8"/>
        <v>Cuando en el análisis de los requerimientos en los diferenes componentes del MECI se cuente con aspectos evaluados en nivel 2 (presente) y 2 (funcionando); 3 (presente) y 1 (funcionando); 3 (presente) y 2 (funcionando).</v>
      </c>
      <c r="J61" s="22" t="s">
        <v>264</v>
      </c>
      <c r="K61" s="22">
        <f>+IF(ISBLANK(VLOOKUP(A61,'Info y Comunicación'!$B$19:$F$138,5,0)),"",VLOOKUP(A61,'Info y Comunicación'!$B$19:$F$138,5,0))</f>
        <v>1</v>
      </c>
      <c r="L61" s="22">
        <f>+IF(ISBLANK(VLOOKUP(A61,'Info y Comunicación'!$B$19:$J$138,9,0)),"",VLOOKUP(A61,'Info y Comunicación'!$B$19:$J$138,9,0))</f>
        <v>1</v>
      </c>
      <c r="M61" s="22">
        <f t="shared" si="5"/>
        <v>0</v>
      </c>
      <c r="N61" s="22">
        <f t="shared" si="4"/>
        <v>0.8571428571428571</v>
      </c>
      <c r="O61" s="22"/>
      <c r="P61" s="22"/>
    </row>
    <row r="62" spans="1:16" ht="12.75" customHeight="1">
      <c r="A62" s="22" t="s">
        <v>267</v>
      </c>
      <c r="B62" s="22" t="str">
        <f t="shared" si="9"/>
        <v>14</v>
      </c>
      <c r="C62" s="22" t="str">
        <f>+MID(VLOOKUP(A62,'Info y Comunicación'!$B$13:$C$160,2,0),6,LEN(VLOOKUP(A62,'Info y Comunicación'!$B$13:$C$160,2,0))-6)</f>
        <v>La entidad establece e implementa políticas y procedimientos para facilitar una comunicación interna efectiva</v>
      </c>
      <c r="D62" s="22" t="s">
        <v>258</v>
      </c>
      <c r="E62" s="22" t="str">
        <f>+VLOOKUP(A62,'Info y Comunicación'!$B$15:$K$138,3,0)</f>
        <v xml:space="preserve">Dimension de Informacion y comunicación
</v>
      </c>
      <c r="F62" s="22" t="str">
        <f>+VLOOKUP(A62,'Info y Comunicación'!$B$15:$K$138,10,0)</f>
        <v>Deficiencia de control (diseño o ejecución)</v>
      </c>
      <c r="G62" s="22">
        <f>+VLOOKUP(A62,'Info y Comunicación'!$B$13:$N$160,13,0)</f>
        <v>265.12360000000001</v>
      </c>
      <c r="H62" s="24">
        <f t="shared" si="3"/>
        <v>55</v>
      </c>
      <c r="I62" s="22" t="str">
        <f t="shared" si="8"/>
        <v>Cuando en el análisis de los requerimientos en los diferenes componentes del MECI se cuente con aspectos evaluados en nivel 1 (presente) y 1 (funcionando); 2 (presente) y 1 (funcionando).</v>
      </c>
      <c r="J62" s="22" t="s">
        <v>264</v>
      </c>
      <c r="K62" s="22">
        <f>+IF(ISBLANK(VLOOKUP(A62,'Info y Comunicación'!$B$19:$F$138,5,0)),"",VLOOKUP(A62,'Info y Comunicación'!$B$19:$F$138,5,0))</f>
        <v>2</v>
      </c>
      <c r="L62" s="22">
        <f>+IF(ISBLANK(VLOOKUP(A62,'Info y Comunicación'!$B$19:$J$138,9,0)),"",VLOOKUP(A62,'Info y Comunicación'!$B$19:$J$138,9,0))</f>
        <v>2</v>
      </c>
      <c r="M62" s="22">
        <f t="shared" si="5"/>
        <v>0.5</v>
      </c>
      <c r="N62" s="22">
        <f t="shared" si="4"/>
        <v>0.8571428571428571</v>
      </c>
      <c r="O62" s="22"/>
      <c r="P62" s="22"/>
    </row>
    <row r="63" spans="1:16" ht="12.75" customHeight="1">
      <c r="A63" s="22" t="s">
        <v>268</v>
      </c>
      <c r="B63" s="22" t="str">
        <f t="shared" si="9"/>
        <v>15</v>
      </c>
      <c r="C63" s="22" t="str">
        <f>+MID(VLOOKUP(A63,'Info y Comunicación'!$B$13:$C$160,2,0),6,LEN(VLOOKUP(A63,'Info y Comunicación'!$B$13:$C$160,2,0))-6)</f>
        <v>La entidad desarrolla e implementa controles que facilitan la comunicación externa, la cual incluye  políticas y procedimientos. 
Incluye contratistas y proveedores de servicios tercerizados (cuando aplique).</v>
      </c>
      <c r="D63" s="22" t="s">
        <v>258</v>
      </c>
      <c r="E63" s="22" t="str">
        <f>+VLOOKUP(A63,'Info y Comunicación'!$B$15:$K$138,3,0)</f>
        <v xml:space="preserve">
Dimension de Informacion y Comunicación
Dimension de Control Interno
Primera Linea de Defensa</v>
      </c>
      <c r="F63" s="22" t="str">
        <f>+VLOOKUP(A63,'Info y Comunicación'!$B$15:$K$138,10,0)</f>
        <v>Mantenimiento del control</v>
      </c>
      <c r="G63" s="22">
        <f>+VLOOKUP(A63,'Info y Comunicación'!$B$13:$N$160,13,0)</f>
        <v>305.23689999999999</v>
      </c>
      <c r="H63" s="24">
        <f t="shared" si="3"/>
        <v>63</v>
      </c>
      <c r="I63" s="22" t="str">
        <f t="shared" si="8"/>
        <v>Cuando en el análisis de los requerimientos en los diferenes componentes del MECI se cuente con aspectos evaluados en nivel 2 (presente) y 2 (funcionando); 3 (presente) y 1 (funcionando); 3 (presente) y 2 (funcionando).</v>
      </c>
      <c r="J63" s="22" t="s">
        <v>269</v>
      </c>
      <c r="K63" s="22">
        <f>+IF(ISBLANK(VLOOKUP(A63,'Info y Comunicación'!$B$19:$F$138,5,0)),"",VLOOKUP(A63,'Info y Comunicación'!$B$19:$F$138,5,0))</f>
        <v>3</v>
      </c>
      <c r="L63" s="22">
        <f>+IF(ISBLANK(VLOOKUP(A63,'Info y Comunicación'!$B$19:$J$138,9,0)),"",VLOOKUP(A63,'Info y Comunicación'!$B$19:$J$138,9,0))</f>
        <v>3</v>
      </c>
      <c r="M63" s="22">
        <f t="shared" si="5"/>
        <v>1</v>
      </c>
      <c r="N63" s="22">
        <f t="shared" si="4"/>
        <v>0.8571428571428571</v>
      </c>
      <c r="O63" s="22"/>
      <c r="P63" s="22"/>
    </row>
    <row r="64" spans="1:16">
      <c r="A64" s="22" t="s">
        <v>270</v>
      </c>
      <c r="B64" s="22" t="str">
        <f t="shared" si="9"/>
        <v>15</v>
      </c>
      <c r="C64" s="22" t="str">
        <f>+MID(VLOOKUP(A64,'Info y Comunicación'!$B$13:$C$160,2,0),6,LEN(VLOOKUP(A64,'Info y Comunicación'!$B$13:$C$160,2,0))-6)</f>
        <v>La entidad cuenta con canales externos definidos de comunicación, asociados con el tipo de información a divulgar, y éstos son reconocidos a todo nivel de la organización.</v>
      </c>
      <c r="D64" s="22" t="s">
        <v>258</v>
      </c>
      <c r="E64" s="22" t="str">
        <f>+VLOOKUP(A64,'Info y Comunicación'!$B$15:$K$138,3,0)</f>
        <v xml:space="preserve">Dimension de Informacion y Comunicación
Politica de Transparencia, acceso a la información pública y lucha
contra la corrupción </v>
      </c>
      <c r="F64" s="22" t="str">
        <f>+VLOOKUP(A64,'Info y Comunicación'!$B$15:$K$138,10,0)</f>
        <v>Mantenimiento del control</v>
      </c>
      <c r="G64" s="22">
        <f>+VLOOKUP(A64,'Info y Comunicación'!$B$13:$N$160,13,0)</f>
        <v>305.36540000000002</v>
      </c>
      <c r="H64" s="24">
        <f t="shared" si="3"/>
        <v>64</v>
      </c>
      <c r="I64" s="22" t="str">
        <f t="shared" si="8"/>
        <v>Cuando en el análisis de los requerimientos en los diferenes componentes del MECI se cuente con aspectos evaluados en nivel 2 (presente) y 2 (funcionando); 3 (presente) y 1 (funcionando); 3 (presente) y 2 (funcionando).</v>
      </c>
      <c r="J64" s="22" t="s">
        <v>269</v>
      </c>
      <c r="K64" s="22">
        <f>+IF(ISBLANK(VLOOKUP(A64,'Info y Comunicación'!$B$19:$F$138,5,0)),"",VLOOKUP(A64,'Info y Comunicación'!$B$19:$F$138,5,0))</f>
        <v>3</v>
      </c>
      <c r="L64" s="22">
        <f>+IF(ISBLANK(VLOOKUP(A64,'Info y Comunicación'!$B$19:$J$138,9,0)),"",VLOOKUP(A64,'Info y Comunicación'!$B$19:$J$138,9,0))</f>
        <v>3</v>
      </c>
      <c r="M64" s="22">
        <f t="shared" si="5"/>
        <v>1</v>
      </c>
      <c r="N64" s="22">
        <f t="shared" si="4"/>
        <v>0.8571428571428571</v>
      </c>
      <c r="O64" s="22"/>
      <c r="P64" s="22"/>
    </row>
    <row r="65" spans="1:16">
      <c r="A65" s="22" t="s">
        <v>271</v>
      </c>
      <c r="B65" s="22" t="str">
        <f t="shared" si="9"/>
        <v>15</v>
      </c>
      <c r="C65" s="22" t="str">
        <f>+MID(VLOOKUP(A65,'Info y Comunicación'!$B$13:$C$160,2,0),6,LEN(VLOOKUP(A65,'Info y Comunicación'!$B$13:$C$160,2,0))-6)</f>
        <v>La entidad cuenta con procesos o procedimiento para el manejo de la información entrante (quién la recibe, quién la clasifica, quién la analiza), y a la respuesta requierida (quién la canaliza y la responde)</v>
      </c>
      <c r="D65" s="22" t="s">
        <v>258</v>
      </c>
      <c r="E65" s="22" t="str">
        <f>+VLOOKUP(A65,'Info y Comunicación'!$B$15:$K$138,3,0)</f>
        <v xml:space="preserve">Dimension de Informacion y Comunicación
Politica de Gestion Documental
Politica de Transparencia, acceso a la información pública y lucha
contra la corrupción </v>
      </c>
      <c r="F65" s="22" t="str">
        <f>+VLOOKUP(A65,'Info y Comunicación'!$B$15:$K$138,10,0)</f>
        <v>Mantenimiento del control</v>
      </c>
      <c r="G65" s="22">
        <f>+VLOOKUP(A65,'Info y Comunicación'!$B$13:$N$160,13,0)</f>
        <v>305.4563</v>
      </c>
      <c r="H65" s="24">
        <f t="shared" si="3"/>
        <v>65</v>
      </c>
      <c r="I65" s="22" t="str">
        <f t="shared" si="8"/>
        <v>Cuando en el análisis de los requerimientos en los diferenes componentes del MECI se cuente con aspectos evaluados en nivel 2 (presente) y 2 (funcionando); 3 (presente) y 1 (funcionando); 3 (presente) y 2 (funcionando).</v>
      </c>
      <c r="J65" s="22" t="s">
        <v>269</v>
      </c>
      <c r="K65" s="22">
        <f>+IF(ISBLANK(VLOOKUP(A65,'Info y Comunicación'!$B$19:$F$138,5,0)),"",VLOOKUP(A65,'Info y Comunicación'!$B$19:$F$138,5,0))</f>
        <v>3</v>
      </c>
      <c r="L65" s="22">
        <f>+IF(ISBLANK(VLOOKUP(A65,'Info y Comunicación'!$B$19:$J$138,9,0)),"",VLOOKUP(A65,'Info y Comunicación'!$B$19:$J$138,9,0))</f>
        <v>3</v>
      </c>
      <c r="M65" s="22">
        <f t="shared" si="5"/>
        <v>1</v>
      </c>
      <c r="N65" s="22">
        <f t="shared" si="4"/>
        <v>0.8571428571428571</v>
      </c>
      <c r="O65" s="22"/>
      <c r="P65" s="22"/>
    </row>
    <row r="66" spans="1:16">
      <c r="A66" s="22" t="s">
        <v>272</v>
      </c>
      <c r="B66" s="22" t="str">
        <f t="shared" si="9"/>
        <v>15</v>
      </c>
      <c r="C66" s="22" t="str">
        <f>+MID(VLOOKUP(A66,'Info y Comunicación'!$B$13:$C$160,2,0),6,LEN(VLOOKUP(A66,'Info y Comunicación'!$B$13:$C$160,2,0))-6)</f>
        <v>La entidad cuenta con procesos o procedimientos encaminados a evaluar periodicamente la efectividad de los canales de comunicación con partes externas, así como sus contenidos, de tal forma que se puedan mejorar.</v>
      </c>
      <c r="D66" s="22" t="s">
        <v>258</v>
      </c>
      <c r="E66" s="22" t="str">
        <f>+VLOOKUP(A66,'Info y Comunicación'!$B$15:$K$138,3,0)</f>
        <v>Dimension de Informacion y Comunicación
Politica deControl Interno
Lineas de Defensa</v>
      </c>
      <c r="F66" s="22" t="str">
        <f>+VLOOKUP(A66,'Info y Comunicación'!$B$15:$K$138,10,0)</f>
        <v>Mantenimiento del control</v>
      </c>
      <c r="G66" s="22">
        <f>+VLOOKUP(A66,'Info y Comunicación'!$B$13:$N$160,13,0)</f>
        <v>305.56319999999999</v>
      </c>
      <c r="H66" s="24">
        <f t="shared" si="3"/>
        <v>66</v>
      </c>
      <c r="I66" s="22" t="str">
        <f t="shared" ref="I66:I82" si="14">+IF(F66=$F$2,$P$4,IF(F66=$F$3,$P$2,$P$3))</f>
        <v>Cuando en el análisis de los requerimientos en los diferenes componentes del MECI se cuente con aspectos evaluados en nivel 2 (presente) y 2 (funcionando); 3 (presente) y 1 (funcionando); 3 (presente) y 2 (funcionando).</v>
      </c>
      <c r="J66" s="22" t="s">
        <v>269</v>
      </c>
      <c r="K66" s="22">
        <f>+IF(ISBLANK(VLOOKUP(A66,'Info y Comunicación'!$B$19:$F$138,5,0)),"",VLOOKUP(A66,'Info y Comunicación'!$B$19:$F$138,5,0))</f>
        <v>3</v>
      </c>
      <c r="L66" s="22">
        <f>+IF(ISBLANK(VLOOKUP(A66,'Info y Comunicación'!$B$19:$J$138,9,0)),"",VLOOKUP(A66,'Info y Comunicación'!$B$19:$J$138,9,0))</f>
        <v>3</v>
      </c>
      <c r="M66" s="22">
        <f t="shared" si="5"/>
        <v>1</v>
      </c>
      <c r="N66" s="22">
        <f t="shared" si="4"/>
        <v>0.8571428571428571</v>
      </c>
      <c r="O66" s="22"/>
      <c r="P66" s="22"/>
    </row>
    <row r="67" spans="1:16">
      <c r="A67" s="22" t="s">
        <v>273</v>
      </c>
      <c r="B67" s="22" t="str">
        <f t="shared" si="9"/>
        <v>15</v>
      </c>
      <c r="C67" s="22" t="str">
        <f>+MID(VLOOKUP(A67,'Info y Comunicación'!$B$13:$C$160,2,0),6,LEN(VLOOKUP(A67,'Info y Comunicación'!$B$13:$C$160,2,0))-6)</f>
        <v>La entidad analiza periodicamente su caracterización de usuarios o grupos de valor, a fin de actualizarla cuando sea pertinente</v>
      </c>
      <c r="D67" s="22" t="s">
        <v>258</v>
      </c>
      <c r="E67" s="22" t="str">
        <f>+VLOOKUP(A67,'Info y Comunicación'!$B$15:$K$138,3,0)</f>
        <v>Dimension de Direccionamiento Estrategico y Planeaciòn
Politica de Planeacion Institucional</v>
      </c>
      <c r="F67" s="22" t="str">
        <f>+VLOOKUP(A67,'Info y Comunicación'!$B$15:$K$138,10,0)</f>
        <v>Mantenimiento del control</v>
      </c>
      <c r="G67" s="22">
        <f>+VLOOKUP(A67,'Info y Comunicación'!$B$13:$N$160,13,0)</f>
        <v>305.63209999999998</v>
      </c>
      <c r="H67" s="24">
        <f t="shared" si="3"/>
        <v>67</v>
      </c>
      <c r="I67" s="22" t="str">
        <f t="shared" si="14"/>
        <v>Cuando en el análisis de los requerimientos en los diferenes componentes del MECI se cuente con aspectos evaluados en nivel 2 (presente) y 2 (funcionando); 3 (presente) y 1 (funcionando); 3 (presente) y 2 (funcionando).</v>
      </c>
      <c r="J67" s="22" t="s">
        <v>269</v>
      </c>
      <c r="K67" s="22">
        <f>+IF(ISBLANK(VLOOKUP(A67,'Info y Comunicación'!$B$19:$F$138,5,0)),"",VLOOKUP(A67,'Info y Comunicación'!$B$19:$F$138,5,0))</f>
        <v>3</v>
      </c>
      <c r="L67" s="22">
        <f>+IF(ISBLANK(VLOOKUP(A67,'Info y Comunicación'!$B$19:$J$138,9,0)),"",VLOOKUP(A67,'Info y Comunicación'!$B$19:$J$138,9,0))</f>
        <v>3</v>
      </c>
      <c r="M67" s="22">
        <f t="shared" si="5"/>
        <v>1</v>
      </c>
      <c r="N67" s="22">
        <f t="shared" si="4"/>
        <v>0.8571428571428571</v>
      </c>
      <c r="O67" s="22"/>
      <c r="P67" s="22"/>
    </row>
    <row r="68" spans="1:16">
      <c r="A68" s="22" t="s">
        <v>274</v>
      </c>
      <c r="B68" s="22" t="str">
        <f t="shared" si="9"/>
        <v>15</v>
      </c>
      <c r="C68" s="22" t="str">
        <f>+MID(VLOOKUP(A68,'Info y Comunicación'!$B$13:$C$160,2,0),6,LEN(VLOOKUP(A68,'Info y Comunicación'!$B$13:$C$160,2,0))-6)</f>
        <v>La entidad analiza periodicamente los resultados frente a la evaluación de percepción por parte de los usuarios o grupos de valor para la incorporación de las mejoras correspondientes</v>
      </c>
      <c r="D68" s="22" t="s">
        <v>258</v>
      </c>
      <c r="E68" s="22" t="str">
        <f>+VLOOKUP(A68,'Info y Comunicación'!$B$15:$K$138,3,0)</f>
        <v>Dimension de Direccionamiento Estrategico y Planeaciòn
Politica de Planeacion Institucional</v>
      </c>
      <c r="F68" s="22" t="str">
        <f>+VLOOKUP(A68,'Info y Comunicación'!$B$15:$K$138,10,0)</f>
        <v>Deficiencia de control (diseño o ejecución)</v>
      </c>
      <c r="G68" s="22">
        <f>+VLOOKUP(A68,'Info y Comunicación'!$B$13:$N$160,13,0)</f>
        <v>265.78960000000001</v>
      </c>
      <c r="H68" s="24">
        <f t="shared" si="3"/>
        <v>56</v>
      </c>
      <c r="I68" s="22" t="str">
        <f t="shared" si="14"/>
        <v>Cuando en el análisis de los requerimientos en los diferenes componentes del MECI se cuente con aspectos evaluados en nivel 1 (presente) y 1 (funcionando); 2 (presente) y 1 (funcionando).</v>
      </c>
      <c r="J68" s="22" t="s">
        <v>269</v>
      </c>
      <c r="K68" s="22">
        <f>+IF(ISBLANK(VLOOKUP(A68,'Info y Comunicación'!$B$19:$F$138,5,0)),"",VLOOKUP(A68,'Info y Comunicación'!$B$19:$F$138,5,0))</f>
        <v>3</v>
      </c>
      <c r="L68" s="22">
        <f>+IF(ISBLANK(VLOOKUP(A68,'Info y Comunicación'!$B$19:$J$138,9,0)),"",VLOOKUP(A68,'Info y Comunicación'!$B$19:$J$138,9,0))</f>
        <v>1</v>
      </c>
      <c r="M68" s="22">
        <f t="shared" ref="M68:M82" si="15">+IF(OR(AND(K68=1,L68=1),AND(ISBLANK(K68),ISBLANK(L68)),K68="",L68=""),0,IF(OR(AND(K68=1,L68=2),AND(K68=1,L68=3)),0.25,IF(OR(AND(K68=2,L68=2),AND(K68=3,L68=1),AND(K68=3,L68=2),AND(K68=2,L68=1)),0.5,IF(AND(K68=2,L68=3),0.75,1))))</f>
        <v>0.5</v>
      </c>
      <c r="N68" s="22">
        <f t="shared" si="4"/>
        <v>0.8571428571428571</v>
      </c>
      <c r="O68" s="22"/>
      <c r="P68" s="22"/>
    </row>
    <row r="69" spans="1:16">
      <c r="A69" s="22" t="s">
        <v>275</v>
      </c>
      <c r="B69" s="22" t="str">
        <f t="shared" si="9"/>
        <v>16</v>
      </c>
      <c r="C69" s="22" t="str">
        <f>+MID(VLOOKUP(A69,'Actividades de Monitoreo'!$B$13:$C$176,2,0),6,LEN(VLOOKUP(A69,'Actividades de Monitoreo'!$B$13:$C$176,2,0))-6)</f>
        <v>El comité Institucional de Coordinación de Control Interno aprueba anualmente el Plan Anual de Auditoría presentado por parte del Jefe de Control Interno o quien haga sus veces y hace el correspondiente seguimiento a sus ejecución</v>
      </c>
      <c r="D69" s="22" t="s">
        <v>276</v>
      </c>
      <c r="E69" s="22" t="str">
        <f>+VLOOKUP(A69,'Actividades de Monitoreo'!$B$17:$K$134,3,0)</f>
        <v>Dimension de Control Interno
Lineas Estrategica</v>
      </c>
      <c r="F69" s="22" t="str">
        <f>+VLOOKUP(A69,'Actividades de Monitoreo'!$B$17:$K$134,10,0)</f>
        <v>Mantenimiento del control</v>
      </c>
      <c r="G69" s="22">
        <f>+VLOOKUP(A69,'Actividades de Monitoreo'!$B$13:$N$176,13,0)</f>
        <v>385.87450000000001</v>
      </c>
      <c r="H69" s="24">
        <f t="shared" si="3"/>
        <v>69</v>
      </c>
      <c r="I69" s="22" t="str">
        <f t="shared" si="14"/>
        <v>Cuando en el análisis de los requerimientos en los diferenes componentes del MECI se cuente con aspectos evaluados en nivel 2 (presente) y 2 (funcionando); 3 (presente) y 1 (funcionando); 3 (presente) y 2 (funcionando).</v>
      </c>
      <c r="J69" s="22" t="s">
        <v>277</v>
      </c>
      <c r="K69" s="22">
        <f>+IF(ISBLANK(VLOOKUP(A69,'Actividades de Monitoreo'!$B$20:$F$134,5,0)),"",VLOOKUP(A69,'Actividades de Monitoreo'!$B$20:$F$134,5,0))</f>
        <v>3</v>
      </c>
      <c r="L69" s="22">
        <f>+IF(ISBLANK(VLOOKUP(A69,'Actividades de Monitoreo'!$B$20:$J$134,9,0)),"",VLOOKUP(A69,'Actividades de Monitoreo'!$B$20:$J$134,9,0))</f>
        <v>3</v>
      </c>
      <c r="M69" s="22">
        <f t="shared" si="15"/>
        <v>1</v>
      </c>
      <c r="N69" s="22">
        <f t="shared" si="4"/>
        <v>0.9464285714285714</v>
      </c>
      <c r="O69" s="22"/>
      <c r="P69" s="22"/>
    </row>
    <row r="70" spans="1:16">
      <c r="A70" s="22" t="s">
        <v>278</v>
      </c>
      <c r="B70" s="22" t="str">
        <f t="shared" si="9"/>
        <v>16</v>
      </c>
      <c r="C70" s="22" t="str">
        <f>+MID(VLOOKUP(A70,'Actividades de Monitoreo'!$B$13:$C$176,2,0),6,LEN(VLOOKUP(A70,'Actividades de Monitoreo'!$B$13:$C$176,2,0))-6)</f>
        <v xml:space="preserve"> La Alta Dirección periódicamente evalúa los resultados de las evaluaciones (contínuas e independientes)  para concluir acerca de la efectividad del Sistema de Control Intern</v>
      </c>
      <c r="D70" s="22" t="s">
        <v>276</v>
      </c>
      <c r="E70" s="22" t="str">
        <f>+VLOOKUP(A70,'Actividades de Monitoreo'!$B$17:$K$134,3,0)</f>
        <v>Dimension de Control Interno
Lineas Estrategica</v>
      </c>
      <c r="F70" s="22" t="str">
        <f>+VLOOKUP(A70,'Actividades de Monitoreo'!$B$17:$K$134,10,0)</f>
        <v>Mantenimiento del control</v>
      </c>
      <c r="G70" s="22">
        <f>+VLOOKUP(A70,'Actividades de Monitoreo'!$B$13:$N$176,13,0)</f>
        <v>385.96539999999999</v>
      </c>
      <c r="H70" s="24">
        <f t="shared" si="3"/>
        <v>70</v>
      </c>
      <c r="I70" s="22" t="str">
        <f t="shared" si="14"/>
        <v>Cuando en el análisis de los requerimientos en los diferenes componentes del MECI se cuente con aspectos evaluados en nivel 2 (presente) y 2 (funcionando); 3 (presente) y 1 (funcionando); 3 (presente) y 2 (funcionando).</v>
      </c>
      <c r="J70" s="22" t="s">
        <v>277</v>
      </c>
      <c r="K70" s="22">
        <f>+IF(ISBLANK(VLOOKUP(A70,'Actividades de Monitoreo'!$B$20:$F$134,5,0)),"",VLOOKUP(A70,'Actividades de Monitoreo'!$B$20:$F$134,5,0))</f>
        <v>3</v>
      </c>
      <c r="L70" s="22">
        <f>+IF(ISBLANK(VLOOKUP(A70,'Actividades de Monitoreo'!$B$20:$J$134,9,0)),"",VLOOKUP(A70,'Actividades de Monitoreo'!$B$20:$J$134,9,0))</f>
        <v>3</v>
      </c>
      <c r="M70" s="22">
        <f t="shared" si="15"/>
        <v>1</v>
      </c>
      <c r="N70" s="22">
        <f t="shared" si="4"/>
        <v>0.9464285714285714</v>
      </c>
      <c r="O70" s="22"/>
      <c r="P70" s="22"/>
    </row>
    <row r="71" spans="1:16">
      <c r="A71" s="22" t="s">
        <v>279</v>
      </c>
      <c r="B71" s="22" t="str">
        <f t="shared" si="9"/>
        <v>16</v>
      </c>
      <c r="C71" s="22" t="str">
        <f>+MID(VLOOKUP(A71,'Actividades de Monitoreo'!$B$13:$C$176,2,0),6,LEN(VLOOKUP(A71,'Actividades de Monitoreo'!$B$13:$C$176,2,0))-6)</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22" t="s">
        <v>276</v>
      </c>
      <c r="E71" s="22" t="str">
        <f>+VLOOKUP(A71,'Actividades de Monitoreo'!$B$17:$K$134,3,0)</f>
        <v>Dimension de Control Interno
Tercera Linea de Defensa</v>
      </c>
      <c r="F71" s="22" t="str">
        <f>+VLOOKUP(A71,'Actividades de Monitoreo'!$B$17:$K$134,10,0)</f>
        <v>Mantenimiento del control</v>
      </c>
      <c r="G71" s="22">
        <f>+VLOOKUP(A71,'Actividades de Monitoreo'!$B$13:$N$176,13,0)</f>
        <v>386.01229999999998</v>
      </c>
      <c r="H71" s="24">
        <f t="shared" ref="H71:H82" si="16">+_xlfn.RANK.EQ(G71,$G$2:$G$82,1)</f>
        <v>71</v>
      </c>
      <c r="I71" s="22" t="str">
        <f t="shared" si="14"/>
        <v>Cuando en el análisis de los requerimientos en los diferenes componentes del MECI se cuente con aspectos evaluados en nivel 2 (presente) y 2 (funcionando); 3 (presente) y 1 (funcionando); 3 (presente) y 2 (funcionando).</v>
      </c>
      <c r="J71" s="22" t="s">
        <v>277</v>
      </c>
      <c r="K71" s="22">
        <f>+IF(ISBLANK(VLOOKUP(A71,'Actividades de Monitoreo'!$B$20:$F$134,5,0)),"",VLOOKUP(A71,'Actividades de Monitoreo'!$B$20:$F$134,5,0))</f>
        <v>3</v>
      </c>
      <c r="L71" s="22">
        <f>+IF(ISBLANK(VLOOKUP(A71,'Actividades de Monitoreo'!$B$20:$J$134,9,0)),"",VLOOKUP(A71,'Actividades de Monitoreo'!$B$20:$J$134,9,0))</f>
        <v>3</v>
      </c>
      <c r="M71" s="22">
        <f t="shared" si="15"/>
        <v>1</v>
      </c>
      <c r="N71" s="22">
        <f t="shared" ref="N71:N82" si="17">+AVERAGEIF($D$2:$D$82,D71,$M$2:$M$82)</f>
        <v>0.9464285714285714</v>
      </c>
      <c r="O71" s="22"/>
      <c r="P71" s="22"/>
    </row>
    <row r="72" spans="1:16">
      <c r="A72" s="22" t="s">
        <v>280</v>
      </c>
      <c r="B72" s="22" t="str">
        <f t="shared" si="9"/>
        <v>16</v>
      </c>
      <c r="C72" s="22" t="str">
        <f>+MID(VLOOKUP(A72,'Actividades de Monitoreo'!$B$13:$C$176,2,0),6,LEN(VLOOKUP(A72,'Actividades de Monitoreo'!$B$13:$C$176,2,0))-6)</f>
        <v>Acorde con el Esquema de Líneas de Defensa se han implementado procedimientos de monitoreo continuo como parte de las actividades de la 2a línea de defensa, a fin de contar con información clave para la toma de decisiones</v>
      </c>
      <c r="D72" s="22" t="s">
        <v>276</v>
      </c>
      <c r="E72" s="22" t="str">
        <f>+VLOOKUP(A72,'Actividades de Monitoreo'!$B$17:$K$134,3,0)</f>
        <v>Dimension de Control Interno
Segunda Linea de Defensa</v>
      </c>
      <c r="F72" s="22" t="str">
        <f>+VLOOKUP(A72,'Actividades de Monitoreo'!$B$17:$K$134,10,0)</f>
        <v>Mantenimiento del control</v>
      </c>
      <c r="G72" s="22">
        <f>+VLOOKUP(A72,'Actividades de Monitoreo'!$B$13:$N$176,13,0)</f>
        <v>386.12360000000001</v>
      </c>
      <c r="H72" s="24">
        <f t="shared" si="16"/>
        <v>72</v>
      </c>
      <c r="I72" s="22" t="str">
        <f t="shared" si="14"/>
        <v>Cuando en el análisis de los requerimientos en los diferenes componentes del MECI se cuente con aspectos evaluados en nivel 2 (presente) y 2 (funcionando); 3 (presente) y 1 (funcionando); 3 (presente) y 2 (funcionando).</v>
      </c>
      <c r="J72" s="22" t="s">
        <v>277</v>
      </c>
      <c r="K72" s="22">
        <f>+IF(ISBLANK(VLOOKUP(A72,'Actividades de Monitoreo'!$B$20:$F$134,5,0)),"",VLOOKUP(A72,'Actividades de Monitoreo'!$B$20:$F$134,5,0))</f>
        <v>3</v>
      </c>
      <c r="L72" s="22">
        <f>+IF(ISBLANK(VLOOKUP(A72,'Actividades de Monitoreo'!$B$20:$J$134,9,0)),"",VLOOKUP(A72,'Actividades de Monitoreo'!$B$20:$J$134,9,0))</f>
        <v>3</v>
      </c>
      <c r="M72" s="22">
        <f t="shared" si="15"/>
        <v>1</v>
      </c>
      <c r="N72" s="22">
        <f t="shared" si="17"/>
        <v>0.9464285714285714</v>
      </c>
      <c r="O72" s="22"/>
      <c r="P72" s="22"/>
    </row>
    <row r="73" spans="1:16">
      <c r="A73" s="22" t="s">
        <v>281</v>
      </c>
      <c r="B73" s="22" t="str">
        <f t="shared" si="9"/>
        <v>16</v>
      </c>
      <c r="C73" s="22" t="str">
        <f>+MID(VLOOKUP(A73,'Actividades de Monitoreo'!$B$13:$C$176,2,0),6,LEN(VLOOKUP(A73,'Actividades de Monitoreo'!$B$13:$C$176,2,0))-6)</f>
        <v>Frente a las evaluaciones independientes la entidad considera evaluaciones externas de organismos de control, de vigilancia, certificadores, ONG´s u otros que permitan tener una mirada independiente de las operaciones</v>
      </c>
      <c r="D73" s="22" t="s">
        <v>276</v>
      </c>
      <c r="E73" s="22" t="str">
        <f>+VLOOKUP(A73,'Actividades de Monitoreo'!$B$17:$K$134,3,0)</f>
        <v>Dimension de Control Interno
Lineas de Defensa</v>
      </c>
      <c r="F73" s="22" t="str">
        <f>+VLOOKUP(A73,'Actividades de Monitoreo'!$B$17:$K$134,10,0)</f>
        <v>Mantenimiento del control</v>
      </c>
      <c r="G73" s="22">
        <f>+VLOOKUP(A73,'Actividades de Monitoreo'!$B$13:$N$176,13,0)</f>
        <v>386.21359999999999</v>
      </c>
      <c r="H73" s="24">
        <f t="shared" si="16"/>
        <v>73</v>
      </c>
      <c r="I73" s="22" t="str">
        <f t="shared" si="14"/>
        <v>Cuando en el análisis de los requerimientos en los diferenes componentes del MECI se cuente con aspectos evaluados en nivel 2 (presente) y 2 (funcionando); 3 (presente) y 1 (funcionando); 3 (presente) y 2 (funcionando).</v>
      </c>
      <c r="J73" s="22" t="s">
        <v>277</v>
      </c>
      <c r="K73" s="22">
        <f>+IF(ISBLANK(VLOOKUP(A73,'Actividades de Monitoreo'!$B$20:$F$134,5,0)),"",VLOOKUP(A73,'Actividades de Monitoreo'!$B$20:$F$134,5,0))</f>
        <v>3</v>
      </c>
      <c r="L73" s="22">
        <f>+IF(ISBLANK(VLOOKUP(A73,'Actividades de Monitoreo'!$B$20:$J$134,9,0)),"",VLOOKUP(A73,'Actividades de Monitoreo'!$B$20:$J$134,9,0))</f>
        <v>3</v>
      </c>
      <c r="M73" s="22">
        <f t="shared" si="15"/>
        <v>1</v>
      </c>
      <c r="N73" s="22">
        <f t="shared" si="17"/>
        <v>0.9464285714285714</v>
      </c>
      <c r="O73" s="22"/>
      <c r="P73" s="22"/>
    </row>
    <row r="74" spans="1:16">
      <c r="A74" s="22" t="s">
        <v>282</v>
      </c>
      <c r="B74" s="22" t="str">
        <f t="shared" si="9"/>
        <v>17</v>
      </c>
      <c r="C74" s="22" t="str">
        <f>+MID(VLOOKUP(A74,'Actividades de Monitoreo'!$B$13:$C$176,2,0),6,LEN(VLOOKUP(A74,'Actividades de Monitoreo'!$B$13:$C$176,2,0))-6)</f>
        <v>A partir de la información de las evaluaciones independientes, se evalúan para determinar su efecto en el Sistema de Control Interno de la entidad y su impacto en el logro de los objetivos, a fin de determinar cursos de acción para su mejora</v>
      </c>
      <c r="D74" s="22" t="s">
        <v>276</v>
      </c>
      <c r="E74" s="22" t="str">
        <f>+VLOOKUP(A74,'Actividades de Monitoreo'!$B$17:$K$134,3,0)</f>
        <v>Dimension de Control Interno
Lineas de Defensa</v>
      </c>
      <c r="F74" s="22" t="str">
        <f>+VLOOKUP(A74,'Actividades de Monitoreo'!$B$17:$K$134,10,0)</f>
        <v>Mantenimiento del control</v>
      </c>
      <c r="G74" s="22">
        <f>+VLOOKUP(A74,'Actividades de Monitoreo'!$B$13:$N$176,13,0)</f>
        <v>386.32580000000002</v>
      </c>
      <c r="H74" s="24">
        <f t="shared" si="16"/>
        <v>74</v>
      </c>
      <c r="I74" s="22" t="str">
        <f t="shared" si="14"/>
        <v>Cuando en el análisis de los requerimientos en los diferenes componentes del MECI se cuente con aspectos evaluados en nivel 2 (presente) y 2 (funcionando); 3 (presente) y 1 (funcionando); 3 (presente) y 2 (funcionando).</v>
      </c>
      <c r="J74" s="22" t="s">
        <v>283</v>
      </c>
      <c r="K74" s="22">
        <f>+IF(ISBLANK(VLOOKUP(A74,'Actividades de Monitoreo'!$B$20:$F$134,5,0)),"",VLOOKUP(A74,'Actividades de Monitoreo'!$B$20:$F$134,5,0))</f>
        <v>3</v>
      </c>
      <c r="L74" s="22">
        <f>+IF(ISBLANK(VLOOKUP(A74,'Actividades de Monitoreo'!$B$20:$J$134,9,0)),"",VLOOKUP(A74,'Actividades de Monitoreo'!$B$20:$J$134,9,0))</f>
        <v>3</v>
      </c>
      <c r="M74" s="22">
        <f t="shared" si="15"/>
        <v>1</v>
      </c>
      <c r="N74" s="22">
        <f t="shared" si="17"/>
        <v>0.9464285714285714</v>
      </c>
      <c r="O74" s="22"/>
      <c r="P74" s="22"/>
    </row>
    <row r="75" spans="1:16">
      <c r="A75" s="22" t="s">
        <v>284</v>
      </c>
      <c r="B75" s="22" t="str">
        <f t="shared" si="9"/>
        <v>17</v>
      </c>
      <c r="C75" s="22" t="str">
        <f>+MID(VLOOKUP(A75,'Actividades de Monitoreo'!$B$13:$C$176,2,0),6,LEN(VLOOKUP(A75,'Actividades de Monitoreo'!$B$13:$C$176,2,0))-6)</f>
        <v>Los informes recibidos de entes externos (organismos de control, auditores externos, entidades de vigilancia entre otros) se consolidan y se concluye sobre el impacto en el Sistema de Control Interno, a fin de determinar los cursos de acción</v>
      </c>
      <c r="D75" s="22" t="s">
        <v>276</v>
      </c>
      <c r="E75" s="22" t="str">
        <f>+VLOOKUP(A75,'Actividades de Monitoreo'!$B$17:$K$134,3,0)</f>
        <v>Dimension de Control Interno
Lineas de Defensa</v>
      </c>
      <c r="F75" s="22" t="str">
        <f>+VLOOKUP(A75,'Actividades de Monitoreo'!$B$17:$K$134,10,0)</f>
        <v>Mantenimiento del control</v>
      </c>
      <c r="G75" s="22">
        <f>+VLOOKUP(A75,'Actividades de Monitoreo'!$B$13:$N$176,13,0)</f>
        <v>386.45690000000002</v>
      </c>
      <c r="H75" s="24">
        <f t="shared" si="16"/>
        <v>75</v>
      </c>
      <c r="I75" s="22" t="str">
        <f t="shared" si="14"/>
        <v>Cuando en el análisis de los requerimientos en los diferenes componentes del MECI se cuente con aspectos evaluados en nivel 2 (presente) y 2 (funcionando); 3 (presente) y 1 (funcionando); 3 (presente) y 2 (funcionando).</v>
      </c>
      <c r="J75" s="22" t="s">
        <v>283</v>
      </c>
      <c r="K75" s="22">
        <f>+IF(ISBLANK(VLOOKUP(A75,'Actividades de Monitoreo'!$B$20:$F$134,5,0)),"",VLOOKUP(A75,'Actividades de Monitoreo'!$B$20:$F$134,5,0))</f>
        <v>3</v>
      </c>
      <c r="L75" s="22">
        <f>+IF(ISBLANK(VLOOKUP(A75,'Actividades de Monitoreo'!$B$20:$J$134,9,0)),"",VLOOKUP(A75,'Actividades de Monitoreo'!$B$20:$J$134,9,0))</f>
        <v>3</v>
      </c>
      <c r="M75" s="22">
        <f t="shared" si="15"/>
        <v>1</v>
      </c>
      <c r="N75" s="22">
        <f t="shared" si="17"/>
        <v>0.9464285714285714</v>
      </c>
      <c r="O75" s="22"/>
      <c r="P75" s="22"/>
    </row>
    <row r="76" spans="1:16">
      <c r="A76" s="22" t="s">
        <v>285</v>
      </c>
      <c r="B76" s="22" t="str">
        <f t="shared" si="9"/>
        <v>17</v>
      </c>
      <c r="C76" s="22" t="str">
        <f>+MID(VLOOKUP(A76,'Actividades de Monitoreo'!$B$13:$C$176,2,0),6,LEN(VLOOKUP(A76,'Actividades de Monitoreo'!$B$13:$C$176,2,0))-6)</f>
        <v>La entidad cuenta con políticas donde se establezca a quién reportar las deficiencias de control interno como resultado del monitoreo continuo</v>
      </c>
      <c r="D76" s="22" t="s">
        <v>276</v>
      </c>
      <c r="E76" s="22" t="str">
        <f>+VLOOKUP(A76,'Actividades de Monitoreo'!$B$17:$K$134,3,0)</f>
        <v>Dimension de Control Interno
Lineas de Defensa</v>
      </c>
      <c r="F76" s="22" t="str">
        <f>+VLOOKUP(A76,'Actividades de Monitoreo'!$B$17:$K$134,10,0)</f>
        <v>Mantenimiento del control</v>
      </c>
      <c r="G76" s="22">
        <f>+VLOOKUP(A76,'Actividades de Monitoreo'!$B$13:$N$176,13,0)</f>
        <v>386.56319999999999</v>
      </c>
      <c r="H76" s="24">
        <f t="shared" si="16"/>
        <v>76</v>
      </c>
      <c r="I76" s="22" t="str">
        <f t="shared" si="14"/>
        <v>Cuando en el análisis de los requerimientos en los diferenes componentes del MECI se cuente con aspectos evaluados en nivel 2 (presente) y 2 (funcionando); 3 (presente) y 1 (funcionando); 3 (presente) y 2 (funcionando).</v>
      </c>
      <c r="J76" s="22" t="s">
        <v>283</v>
      </c>
      <c r="K76" s="22">
        <f>+IF(ISBLANK(VLOOKUP(A76,'Actividades de Monitoreo'!$B$20:$F$134,5,0)),"",VLOOKUP(A76,'Actividades de Monitoreo'!$B$20:$F$134,5,0))</f>
        <v>3</v>
      </c>
      <c r="L76" s="22">
        <f>+IF(ISBLANK(VLOOKUP(A76,'Actividades de Monitoreo'!$B$20:$J$134,9,0)),"",VLOOKUP(A76,'Actividades de Monitoreo'!$B$20:$J$134,9,0))</f>
        <v>3</v>
      </c>
      <c r="M76" s="22">
        <f t="shared" si="15"/>
        <v>1</v>
      </c>
      <c r="N76" s="22">
        <f t="shared" si="17"/>
        <v>0.9464285714285714</v>
      </c>
      <c r="O76" s="22"/>
      <c r="P76" s="22"/>
    </row>
    <row r="77" spans="1:16">
      <c r="A77" s="22" t="s">
        <v>286</v>
      </c>
      <c r="B77" s="22" t="str">
        <f t="shared" si="9"/>
        <v>17</v>
      </c>
      <c r="C77" s="22" t="str">
        <f>+MID(VLOOKUP(A77,'Actividades de Monitoreo'!$B$13:$C$176,2,0),6,LEN(VLOOKUP(A77,'Actividades de Monitoreo'!$B$13:$C$176,2,0))-6)</f>
        <v>La Alta Dirección hace seguimiento a las acciones correctivas relacionadas con las deficiencias comunicadas sobre el Sistema de Control Interno y si se han cumplido en el tiempo establecido</v>
      </c>
      <c r="D77" s="22" t="s">
        <v>276</v>
      </c>
      <c r="E77" s="22" t="str">
        <f>+VLOOKUP(A77,'Actividades de Monitoreo'!$B$17:$K$134,3,0)</f>
        <v>Dimension de Control Interno
Lineas de Defensa</v>
      </c>
      <c r="F77" s="22" t="str">
        <f>+VLOOKUP(A77,'Actividades de Monitoreo'!$B$17:$K$134,10,0)</f>
        <v>Mantenimiento del control</v>
      </c>
      <c r="G77" s="22">
        <f>+VLOOKUP(A77,'Actividades de Monitoreo'!$B$13:$N$176,13,0)</f>
        <v>386.78539999999998</v>
      </c>
      <c r="H77" s="24">
        <f t="shared" si="16"/>
        <v>77</v>
      </c>
      <c r="I77" s="22" t="str">
        <f t="shared" si="14"/>
        <v>Cuando en el análisis de los requerimientos en los diferenes componentes del MECI se cuente con aspectos evaluados en nivel 2 (presente) y 2 (funcionando); 3 (presente) y 1 (funcionando); 3 (presente) y 2 (funcionando).</v>
      </c>
      <c r="J77" s="22" t="s">
        <v>283</v>
      </c>
      <c r="K77" s="22">
        <f>+IF(ISBLANK(VLOOKUP(A77,'Actividades de Monitoreo'!$B$20:$F$134,5,0)),"",VLOOKUP(A77,'Actividades de Monitoreo'!$B$20:$F$134,5,0))</f>
        <v>3</v>
      </c>
      <c r="L77" s="22">
        <f>+IF(ISBLANK(VLOOKUP(A77,'Actividades de Monitoreo'!$B$20:$J$134,9,0)),"",VLOOKUP(A77,'Actividades de Monitoreo'!$B$20:$J$134,9,0))</f>
        <v>3</v>
      </c>
      <c r="M77" s="22">
        <f t="shared" si="15"/>
        <v>1</v>
      </c>
      <c r="N77" s="22">
        <f t="shared" si="17"/>
        <v>0.9464285714285714</v>
      </c>
      <c r="O77" s="22"/>
      <c r="P77" s="22"/>
    </row>
    <row r="78" spans="1:16">
      <c r="A78" s="22" t="s">
        <v>287</v>
      </c>
      <c r="B78" s="22" t="str">
        <f t="shared" si="9"/>
        <v>17</v>
      </c>
      <c r="C78" s="22" t="str">
        <f>+MID(VLOOKUP(A78,'Actividades de Monitoreo'!$B$13:$C$176,2,0),6,LEN(VLOOKUP(A78,'Actividades de Monitoreo'!$B$13:$C$176,2,0))-6)</f>
        <v>Los procesos y/o servicios tercerizados, son evaluados acorde con su nivel de riesgos</v>
      </c>
      <c r="D78" s="22" t="s">
        <v>276</v>
      </c>
      <c r="E78" s="22" t="str">
        <f>+VLOOKUP(A78,'Actividades de Monitoreo'!$B$17:$K$134,3,0)</f>
        <v>Dimension de Control Interno
Lineas de Defensa</v>
      </c>
      <c r="F78" s="22" t="str">
        <f>+VLOOKUP(A78,'Actividades de Monitoreo'!$B$17:$K$134,10,0)</f>
        <v>Mantenimiento del control</v>
      </c>
      <c r="G78" s="22">
        <f>+VLOOKUP(A78,'Actividades de Monitoreo'!$B$13:$N$176,13,0)</f>
        <v>386.87450000000001</v>
      </c>
      <c r="H78" s="24">
        <f t="shared" si="16"/>
        <v>78</v>
      </c>
      <c r="I78" s="22" t="str">
        <f t="shared" si="14"/>
        <v>Cuando en el análisis de los requerimientos en los diferenes componentes del MECI se cuente con aspectos evaluados en nivel 2 (presente) y 2 (funcionando); 3 (presente) y 1 (funcionando); 3 (presente) y 2 (funcionando).</v>
      </c>
      <c r="J78" s="22" t="s">
        <v>283</v>
      </c>
      <c r="K78" s="22">
        <f>+IF(ISBLANK(VLOOKUP(A78,'Actividades de Monitoreo'!$B$20:$F$134,5,0)),"",VLOOKUP(A78,'Actividades de Monitoreo'!$B$20:$F$134,5,0))</f>
        <v>3</v>
      </c>
      <c r="L78" s="22">
        <f>+IF(ISBLANK(VLOOKUP(A78,'Actividades de Monitoreo'!$B$20:$J$134,9,0)),"",VLOOKUP(A78,'Actividades de Monitoreo'!$B$20:$J$134,9,0))</f>
        <v>3</v>
      </c>
      <c r="M78" s="22">
        <f t="shared" si="15"/>
        <v>1</v>
      </c>
      <c r="N78" s="22">
        <f t="shared" si="17"/>
        <v>0.9464285714285714</v>
      </c>
      <c r="O78" s="22"/>
      <c r="P78" s="22"/>
    </row>
    <row r="79" spans="1:16">
      <c r="A79" s="22" t="s">
        <v>288</v>
      </c>
      <c r="B79" s="22" t="str">
        <f t="shared" si="9"/>
        <v>17</v>
      </c>
      <c r="C79" s="22" t="str">
        <f>+MID(VLOOKUP(A79,'Actividades de Monitoreo'!$B$13:$C$176,2,0),6,LEN(VLOOKUP(A79,'Actividades de Monitoreo'!$B$13:$C$176,2,0))-6)</f>
        <v>Se evalúa la información suministrada por los usuarios (Sistema PQRD), así como de otras partes interesadas para la mejora del  Sistema de Control Interno de la Entidad</v>
      </c>
      <c r="D79" s="22" t="s">
        <v>276</v>
      </c>
      <c r="E79" s="22" t="str">
        <f>+VLOOKUP(A79,'Actividades de Monitoreo'!$B$17:$K$134,3,0)</f>
        <v xml:space="preserve">
Dimension de Informacion y Comunicación 
Dimension de Control Interno
Lineas de Defensa</v>
      </c>
      <c r="F79" s="22" t="str">
        <f>+VLOOKUP(A79,'Actividades de Monitoreo'!$B$17:$K$134,10,0)</f>
        <v>Deficiencia de control mayor (diseño y ejecución)</v>
      </c>
      <c r="G79" s="22">
        <f>+VLOOKUP(A79,'Actividades de Monitoreo'!$B$13:$N$176,13,0)</f>
        <v>326.98739999999998</v>
      </c>
      <c r="H79" s="24">
        <f t="shared" si="16"/>
        <v>68</v>
      </c>
      <c r="I79" s="22" t="str">
        <f t="shared" si="14"/>
        <v>Cuando en el análisis de los requerimientos en los diferenes componentes del MECI se cuente con aspectos evaluados en nivel 2 (presente) y 2 (funcionando); 3 (presente) y 1 (funcionando); 3 (presente) y 2 (funcionando).</v>
      </c>
      <c r="J79" s="22" t="s">
        <v>283</v>
      </c>
      <c r="K79" s="22">
        <f>+IF(ISBLANK(VLOOKUP(A79,'Actividades de Monitoreo'!$B$20:$F$134,5,0)),"",VLOOKUP(A79,'Actividades de Monitoreo'!$B$20:$F$134,5,0))</f>
        <v>1</v>
      </c>
      <c r="L79" s="22">
        <f>+IF(ISBLANK(VLOOKUP(A79,'Actividades de Monitoreo'!$B$20:$J$134,9,0)),"",VLOOKUP(A79,'Actividades de Monitoreo'!$B$20:$J$134,9,0))</f>
        <v>2</v>
      </c>
      <c r="M79" s="22">
        <f t="shared" si="15"/>
        <v>0.25</v>
      </c>
      <c r="N79" s="22">
        <f t="shared" si="17"/>
        <v>0.9464285714285714</v>
      </c>
      <c r="O79" s="22"/>
      <c r="P79" s="22"/>
    </row>
    <row r="80" spans="1:16">
      <c r="A80" s="22" t="s">
        <v>289</v>
      </c>
      <c r="B80" s="22" t="str">
        <f t="shared" si="9"/>
        <v>17</v>
      </c>
      <c r="C80" s="22" t="str">
        <f>+MID(VLOOKUP(A80,'Actividades de Monitoreo'!$B$13:$C$176,2,0),6,LEN(VLOOKUP(A80,'Actividades de Monitoreo'!$B$13:$C$176,2,0))-6)</f>
        <v>Verificación del avance y cumplimiento de las acciones incluidas en los planes de mejoramiento producto de las autoevaluaciones. (2ª Línea).</v>
      </c>
      <c r="D80" s="22" t="s">
        <v>276</v>
      </c>
      <c r="E80" s="22" t="str">
        <f>+VLOOKUP(A80,'Actividades de Monitoreo'!$B$17:$K$134,3,0)</f>
        <v xml:space="preserve">
Dimension de Control Interno
Lineas de Defensa</v>
      </c>
      <c r="F80" s="22" t="str">
        <f>+VLOOKUP(A80,'Actividades de Monitoreo'!$B$17:$K$134,10,0)</f>
        <v>Mantenimiento del control</v>
      </c>
      <c r="G80" s="22">
        <f>+VLOOKUP(A80,'Actividades de Monitoreo'!$B$13:$N$176,13,0)</f>
        <v>386.98745000000002</v>
      </c>
      <c r="H80" s="24">
        <f t="shared" si="16"/>
        <v>79</v>
      </c>
      <c r="I80" s="22" t="str">
        <f t="shared" si="14"/>
        <v>Cuando en el análisis de los requerimientos en los diferenes componentes del MECI se cuente con aspectos evaluados en nivel 2 (presente) y 2 (funcionando); 3 (presente) y 1 (funcionando); 3 (presente) y 2 (funcionando).</v>
      </c>
      <c r="J80" s="22" t="s">
        <v>283</v>
      </c>
      <c r="K80" s="22">
        <f>+IF(ISBLANK(VLOOKUP(A80,'Actividades de Monitoreo'!$B$20:$F$134,5,0)),"",VLOOKUP(A80,'Actividades de Monitoreo'!$B$20:$F$134,5,0))</f>
        <v>3</v>
      </c>
      <c r="L80" s="22">
        <f>+IF(ISBLANK(VLOOKUP(A80,'Actividades de Monitoreo'!$B$20:$J$134,9,0)),"",VLOOKUP(A80,'Actividades de Monitoreo'!$B$20:$J$134,9,0))</f>
        <v>3</v>
      </c>
      <c r="M80" s="22">
        <f t="shared" si="15"/>
        <v>1</v>
      </c>
      <c r="N80" s="22">
        <f t="shared" si="17"/>
        <v>0.9464285714285714</v>
      </c>
      <c r="O80" s="22"/>
      <c r="P80" s="22"/>
    </row>
    <row r="81" spans="1:16">
      <c r="A81" s="22" t="s">
        <v>290</v>
      </c>
      <c r="B81" s="22" t="str">
        <f t="shared" si="9"/>
        <v>17</v>
      </c>
      <c r="C81" s="22" t="str">
        <f>+MID(VLOOKUP(A81,'Actividades de Monitoreo'!$B$13:$C$176,2,0),6,LEN(VLOOKUP(A81,'Actividades de Monitoreo'!$B$13:$C$176,2,0))-6)</f>
        <v>Evaluación de la efectividad de las acciones incluidas en los Planes de mejoramiento producto de las auditorías internas y de entes externos. (3ª Línea</v>
      </c>
      <c r="D81" s="22" t="s">
        <v>276</v>
      </c>
      <c r="E81" s="22" t="str">
        <f>+VLOOKUP(A81,'Actividades de Monitoreo'!$B$17:$K$134,3,0)</f>
        <v xml:space="preserve">
Dimension de Control Interno
Lineas de Defensa</v>
      </c>
      <c r="F81" s="22" t="str">
        <f>+VLOOKUP(A81,'Actividades de Monitoreo'!$B$17:$K$134,10,0)</f>
        <v>Mantenimiento del control</v>
      </c>
      <c r="G81" s="22">
        <f>+VLOOKUP(A81,'Actividades de Monitoreo'!$B$13:$N$176,13,0)</f>
        <v>386.98745600000001</v>
      </c>
      <c r="H81" s="24">
        <f t="shared" si="16"/>
        <v>80</v>
      </c>
      <c r="I81" s="22" t="str">
        <f t="shared" si="14"/>
        <v>Cuando en el análisis de los requerimientos en los diferenes componentes del MECI se cuente con aspectos evaluados en nivel 2 (presente) y 2 (funcionando); 3 (presente) y 1 (funcionando); 3 (presente) y 2 (funcionando).</v>
      </c>
      <c r="J81" s="22" t="s">
        <v>283</v>
      </c>
      <c r="K81" s="22">
        <f>+IF(ISBLANK(VLOOKUP(A81,'Actividades de Monitoreo'!$B$20:$F$134,5,0)),"",VLOOKUP(A81,'Actividades de Monitoreo'!$B$20:$F$134,5,0))</f>
        <v>3</v>
      </c>
      <c r="L81" s="22">
        <f>+IF(ISBLANK(VLOOKUP(A81,'Actividades de Monitoreo'!$B$20:$J$134,9,0)),"",VLOOKUP(A81,'Actividades de Monitoreo'!$B$20:$J$134,9,0))</f>
        <v>3</v>
      </c>
      <c r="M81" s="22">
        <f t="shared" si="15"/>
        <v>1</v>
      </c>
      <c r="N81" s="22">
        <f t="shared" si="17"/>
        <v>0.9464285714285714</v>
      </c>
      <c r="O81" s="22"/>
      <c r="P81" s="22"/>
    </row>
    <row r="82" spans="1:16">
      <c r="A82" s="22" t="s">
        <v>291</v>
      </c>
      <c r="B82" s="22" t="str">
        <f t="shared" si="9"/>
        <v>17</v>
      </c>
      <c r="C82" s="22" t="str">
        <f>+MID(VLOOKUP(A82,'Actividades de Monitoreo'!$B$13:$C$176,2,0),6,LEN(VLOOKUP(A82,'Actividades de Monitoreo'!$B$13:$C$176,2,0))-6)</f>
        <v>Las deficiencias de control interno son reportadas a los responsables de nivel jerárquico superior, para tomar la acciones correspondientes</v>
      </c>
      <c r="D82" s="22" t="s">
        <v>276</v>
      </c>
      <c r="E82" s="22" t="str">
        <f>+VLOOKUP(A82,'Actividades de Monitoreo'!$B$17:$K$134,3,0)</f>
        <v xml:space="preserve">
Dimension de Control Interno
Lineas de Defensa</v>
      </c>
      <c r="F82" s="22" t="str">
        <f>+VLOOKUP(A82,'Actividades de Monitoreo'!$B$17:$K$134,10,0)</f>
        <v>Mantenimiento del control</v>
      </c>
      <c r="G82" s="22">
        <f>+VLOOKUP(A82,'Actividades de Monitoreo'!$B$13:$N$176,13,0)</f>
        <v>387.01229999999998</v>
      </c>
      <c r="H82" s="24">
        <f t="shared" si="16"/>
        <v>81</v>
      </c>
      <c r="I82" s="22" t="str">
        <f t="shared" si="14"/>
        <v>Cuando en el análisis de los requerimientos en los diferenes componentes del MECI se cuente con aspectos evaluados en nivel 2 (presente) y 2 (funcionando); 3 (presente) y 1 (funcionando); 3 (presente) y 2 (funcionando).</v>
      </c>
      <c r="J82" s="22" t="s">
        <v>283</v>
      </c>
      <c r="K82" s="22">
        <f>+IF(ISBLANK(VLOOKUP(A82,'Actividades de Monitoreo'!$B$20:$F$134,5,0)),"",VLOOKUP(A82,'Actividades de Monitoreo'!$B$20:$F$134,5,0))</f>
        <v>3</v>
      </c>
      <c r="L82" s="22">
        <f>+IF(ISBLANK(VLOOKUP(A82,'Actividades de Monitoreo'!$B$20:$J$134,9,0)),"",VLOOKUP(A82,'Actividades de Monitoreo'!$B$20:$J$134,9,0))</f>
        <v>3</v>
      </c>
      <c r="M82" s="22">
        <f t="shared" si="15"/>
        <v>1</v>
      </c>
      <c r="N82" s="22">
        <f t="shared" si="17"/>
        <v>0.9464285714285714</v>
      </c>
      <c r="O82" s="22"/>
      <c r="P82" s="22"/>
    </row>
  </sheetData>
  <sheetProtection password="D72A"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Ambiente de Control</vt:lpstr>
      <vt:lpstr>Evaluación de riesgos</vt:lpstr>
      <vt:lpstr>Actividades de control</vt:lpstr>
      <vt:lpstr>Info y Comunicación</vt:lpstr>
      <vt:lpstr>Actividades de Monitoreo</vt:lpstr>
      <vt:lpstr>Hoja1</vt:lpstr>
    </vt:vector>
  </TitlesOfParts>
  <Manager/>
  <Company>Ernst &amp; Young</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Gomez</dc:creator>
  <cp:keywords/>
  <dc:description/>
  <cp:lastModifiedBy>Liliana Hidalgo</cp:lastModifiedBy>
  <cp:revision/>
  <dcterms:created xsi:type="dcterms:W3CDTF">2010-10-04T16:34:45Z</dcterms:created>
  <dcterms:modified xsi:type="dcterms:W3CDTF">2020-07-30T21:54:57Z</dcterms:modified>
  <cp:category/>
  <cp:contentStatus/>
</cp:coreProperties>
</file>